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9095" windowHeight="10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54" i="1"/>
  <c r="G54"/>
  <c r="E54"/>
  <c r="D54"/>
  <c r="M53"/>
  <c r="M54" s="1"/>
  <c r="M51" s="1"/>
  <c r="O51"/>
  <c r="J51"/>
  <c r="G51"/>
  <c r="E51"/>
  <c r="D51"/>
  <c r="N48"/>
  <c r="M48"/>
  <c r="J48"/>
  <c r="G48"/>
  <c r="E48"/>
  <c r="D48"/>
  <c r="R47"/>
  <c r="Q47"/>
  <c r="L47" s="1"/>
  <c r="R46"/>
  <c r="Q46"/>
  <c r="L46" s="1"/>
  <c r="R45"/>
  <c r="Q45"/>
  <c r="L45" s="1"/>
  <c r="R44"/>
  <c r="Q44"/>
  <c r="L44"/>
  <c r="R43"/>
  <c r="Q43"/>
  <c r="O43"/>
  <c r="L43" s="1"/>
  <c r="R42"/>
  <c r="Q42"/>
  <c r="L42" s="1"/>
  <c r="A42"/>
  <c r="A43" s="1"/>
  <c r="A44" s="1"/>
  <c r="A45" s="1"/>
  <c r="A46" s="1"/>
  <c r="A47" s="1"/>
  <c r="R41"/>
  <c r="Q41"/>
  <c r="Q48" s="1"/>
  <c r="Q39" s="1"/>
  <c r="O41"/>
  <c r="L41"/>
  <c r="N39"/>
  <c r="M39"/>
  <c r="J39"/>
  <c r="G39"/>
  <c r="E39"/>
  <c r="D39"/>
  <c r="N37"/>
  <c r="N27" s="1"/>
  <c r="M37"/>
  <c r="J37"/>
  <c r="G37"/>
  <c r="G27" s="1"/>
  <c r="E37"/>
  <c r="D37"/>
  <c r="D27" s="1"/>
  <c r="R36"/>
  <c r="Q36"/>
  <c r="L36" s="1"/>
  <c r="R35"/>
  <c r="Q35"/>
  <c r="L35" s="1"/>
  <c r="R34"/>
  <c r="Q34"/>
  <c r="L34" s="1"/>
  <c r="R33"/>
  <c r="Q33"/>
  <c r="O33"/>
  <c r="L33"/>
  <c r="R32"/>
  <c r="Q32"/>
  <c r="O32"/>
  <c r="R31"/>
  <c r="Q31"/>
  <c r="O31"/>
  <c r="L31" s="1"/>
  <c r="R30"/>
  <c r="Q30"/>
  <c r="O30"/>
  <c r="L30" s="1"/>
  <c r="A30"/>
  <c r="A31" s="1"/>
  <c r="A32" s="1"/>
  <c r="A33" s="1"/>
  <c r="A34" s="1"/>
  <c r="A35" s="1"/>
  <c r="A36" s="1"/>
  <c r="R29"/>
  <c r="Q29"/>
  <c r="O29"/>
  <c r="O37" s="1"/>
  <c r="O27" s="1"/>
  <c r="M27"/>
  <c r="J27"/>
  <c r="E27"/>
  <c r="J25"/>
  <c r="G25"/>
  <c r="G10" s="1"/>
  <c r="E25"/>
  <c r="D25"/>
  <c r="D10" s="1"/>
  <c r="M24"/>
  <c r="R24" s="1"/>
  <c r="M23"/>
  <c r="R23" s="1"/>
  <c r="M22"/>
  <c r="R21"/>
  <c r="Q21"/>
  <c r="L21" s="1"/>
  <c r="R20"/>
  <c r="Q20"/>
  <c r="O20"/>
  <c r="L20" s="1"/>
  <c r="R19"/>
  <c r="Q19"/>
  <c r="L19"/>
  <c r="R18"/>
  <c r="Q18"/>
  <c r="L18" s="1"/>
  <c r="R17"/>
  <c r="Q17"/>
  <c r="L17"/>
  <c r="R16"/>
  <c r="Q16"/>
  <c r="L16" s="1"/>
  <c r="R15"/>
  <c r="Q15"/>
  <c r="O15"/>
  <c r="L15" s="1"/>
  <c r="R14"/>
  <c r="Q14"/>
  <c r="L14" s="1"/>
  <c r="O14"/>
  <c r="R13"/>
  <c r="Q13"/>
  <c r="L13" s="1"/>
  <c r="A13"/>
  <c r="A14" s="1"/>
  <c r="A15" s="1"/>
  <c r="A16" s="1"/>
  <c r="A17" s="1"/>
  <c r="A18" s="1"/>
  <c r="A19" s="1"/>
  <c r="A20" s="1"/>
  <c r="A21" s="1"/>
  <c r="A22" s="1"/>
  <c r="A23" s="1"/>
  <c r="A24" s="1"/>
  <c r="R12"/>
  <c r="Q12"/>
  <c r="O12"/>
  <c r="P10"/>
  <c r="J10"/>
  <c r="E10"/>
  <c r="M25" l="1"/>
  <c r="M10" s="1"/>
  <c r="L29"/>
  <c r="Q37"/>
  <c r="Q27" s="1"/>
  <c r="L32"/>
  <c r="L48"/>
  <c r="L39" s="1"/>
  <c r="L37"/>
  <c r="L27" s="1"/>
  <c r="Q22"/>
  <c r="Q23"/>
  <c r="Q24"/>
  <c r="O48"/>
  <c r="O39" s="1"/>
  <c r="Q53"/>
  <c r="Q54" s="1"/>
  <c r="Q51" s="1"/>
  <c r="L12"/>
  <c r="N22"/>
  <c r="L22" s="1"/>
  <c r="R22"/>
  <c r="O23"/>
  <c r="O25" s="1"/>
  <c r="O10" s="1"/>
  <c r="N24"/>
  <c r="L24" s="1"/>
  <c r="N53"/>
  <c r="N54" s="1"/>
  <c r="N51" s="1"/>
  <c r="R53"/>
  <c r="Q25" l="1"/>
  <c r="Q10" s="1"/>
  <c r="L53"/>
  <c r="L54" s="1"/>
  <c r="L51" s="1"/>
  <c r="L23"/>
  <c r="N25"/>
  <c r="N10" s="1"/>
  <c r="L25"/>
  <c r="L10" s="1"/>
</calcChain>
</file>

<file path=xl/sharedStrings.xml><?xml version="1.0" encoding="utf-8"?>
<sst xmlns="http://schemas.openxmlformats.org/spreadsheetml/2006/main" count="206" uniqueCount="77">
  <si>
    <t xml:space="preserve">Краткосрочный план реализации Республиканской программы капитального ремонта общего имущества в многоквартирных домах, расположенных на территории Республики Башкортостан, на 2017 - 2019 годы </t>
  </si>
  <si>
    <t>Таблица 5. Адресный перечень многоквартирных домов, расположенных на территории Республики Башкортостан, в отношении которых в 2017-2019 гоах планируется проведение капитального ремонта общего имущества с раскладкой на СМР, ПСД, строительный контроль (технический надзор)</t>
  </si>
  <si>
    <t>№ п/п</t>
  </si>
  <si>
    <t>Адрес МКД</t>
  </si>
  <si>
    <t>Материал стен</t>
  </si>
  <si>
    <t>V строительный дома, м3</t>
  </si>
  <si>
    <t>S фасада, м2</t>
  </si>
  <si>
    <t>Материал крыши</t>
  </si>
  <si>
    <t>S крыши, м2</t>
  </si>
  <si>
    <t>Количество этажей</t>
  </si>
  <si>
    <t>Количество подъездов</t>
  </si>
  <si>
    <t>Количество квартир</t>
  </si>
  <si>
    <t>Вид ремонта</t>
  </si>
  <si>
    <t>Стоимость капитального ремонта</t>
  </si>
  <si>
    <t>Средняя стоимость капитального ремонта от СМР</t>
  </si>
  <si>
    <t>всего:</t>
  </si>
  <si>
    <t>в том числе:</t>
  </si>
  <si>
    <t>СМР</t>
  </si>
  <si>
    <t>ПСД, проектировщики</t>
  </si>
  <si>
    <t>Смета РО 0,3%</t>
  </si>
  <si>
    <t>Проверка дост. сметной документации</t>
  </si>
  <si>
    <t>Строительный контроль (технический надзор 2,14%)</t>
  </si>
  <si>
    <t>руб.</t>
  </si>
  <si>
    <t>руб./кв.м</t>
  </si>
  <si>
    <t>Северная зона - 2017г.</t>
  </si>
  <si>
    <t>Итого по северной зоне</t>
  </si>
  <si>
    <t>Х</t>
  </si>
  <si>
    <t>Муниципальный район Янаульский район Республики Башкортостан</t>
  </si>
  <si>
    <t>г. Янаул, ул. Ленина, д.30</t>
  </si>
  <si>
    <t>панельные</t>
  </si>
  <si>
    <t>рулонная</t>
  </si>
  <si>
    <t xml:space="preserve">ремонт водоснабжения, водоотведения </t>
  </si>
  <si>
    <t>г.Янаул, ул.Маяковского, д.2</t>
  </si>
  <si>
    <t>каменные, кирпичные</t>
  </si>
  <si>
    <t>шиферная</t>
  </si>
  <si>
    <t>ремонт крыши (с шифера на профнастил)</t>
  </si>
  <si>
    <t>г. Янаул, ул. Советская, д.4</t>
  </si>
  <si>
    <t>ремонт фасада (оштукатуривание и покраска)</t>
  </si>
  <si>
    <t>г. Янаул, ул. Советская, д.20</t>
  </si>
  <si>
    <t>ремонт крыши</t>
  </si>
  <si>
    <t>г. Янаул, ул. Юбилейная, д.7</t>
  </si>
  <si>
    <t>г. Янаул, ул. Юбилейная, д.7 корп.1</t>
  </si>
  <si>
    <t>г. Янаул, ул. Юбилейная, д.14</t>
  </si>
  <si>
    <t>г. Янаул, 52-й кв-л, д.6</t>
  </si>
  <si>
    <t>г. Янаул, пер. Малышева, д.4а</t>
  </si>
  <si>
    <t>г.Янаул, пер.Малышева, д.11</t>
  </si>
  <si>
    <t>г. Янаул, ул. К.Маркса, д.12</t>
  </si>
  <si>
    <t xml:space="preserve"> ремонт электроснабжения</t>
  </si>
  <si>
    <t>г. Янаул, ул. Победы, д.79, корп.2</t>
  </si>
  <si>
    <t>ремонт мягкой крыши</t>
  </si>
  <si>
    <t>г. Янаул, 52-й кв-л, д.10</t>
  </si>
  <si>
    <t xml:space="preserve">Итого по муниципальному району Янаульский район Республики Башкортостан </t>
  </si>
  <si>
    <t>Северная зона - 2018г.</t>
  </si>
  <si>
    <t>г. Янаул, ул. Ленина, д.8</t>
  </si>
  <si>
    <t>г. Янаул, ул. Ленина, д.10</t>
  </si>
  <si>
    <t>г. Янаул, ул. Ломоносова, д.8</t>
  </si>
  <si>
    <t>г. Янаул, ул. Победы, д.72</t>
  </si>
  <si>
    <t>ремонт водоснабжения, водоотведения (стояки)</t>
  </si>
  <si>
    <t>г. Янаул, ул. Советская, д.10</t>
  </si>
  <si>
    <t>г. Янаул, ул. Худайбердина, д.2</t>
  </si>
  <si>
    <t>г. Янаул, ул. Юбилейная, д.8</t>
  </si>
  <si>
    <t>г. Янаул, ул. Юбилейная, д.12</t>
  </si>
  <si>
    <t>Северная зона - 2019г.</t>
  </si>
  <si>
    <t>г. Янаул, ул. Ломоносова, д.1</t>
  </si>
  <si>
    <t>г. Янаул, ул. Некрасова, д.23</t>
  </si>
  <si>
    <t>ремонт теплоснабжения</t>
  </si>
  <si>
    <t>г. Янаул, ул. Советская, д.8</t>
  </si>
  <si>
    <t>ремонт фасада ( оштукатуривание и покраска)</t>
  </si>
  <si>
    <t>г. Янаул, ул. Юбилейная, д.1</t>
  </si>
  <si>
    <t>ремонт крыши( с шифера на профнастил)</t>
  </si>
  <si>
    <t>г. Янаул, ул. Юбилейная, д.9</t>
  </si>
  <si>
    <t>г. Янаул, ул. Юбилейная, д.10</t>
  </si>
  <si>
    <t>г. Янаул, ул. Юбилейная, д.15</t>
  </si>
  <si>
    <t>Резервный перечень</t>
  </si>
  <si>
    <t>Северная зона</t>
  </si>
  <si>
    <t>г. Янаул, ул. Юбилейная, д.11</t>
  </si>
  <si>
    <t xml:space="preserve">шиферная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</si>
</sst>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4"/>
      <color rgb="FFFF000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37"/>
      </patternFill>
    </fill>
    <fill>
      <patternFill patternType="solid">
        <fgColor indexed="9"/>
        <bgColor indexed="32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32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32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9">
    <xf numFmtId="0" fontId="0" fillId="0" borderId="0"/>
    <xf numFmtId="0" fontId="1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/>
    <xf numFmtId="0" fontId="1" fillId="0" borderId="0"/>
    <xf numFmtId="164" fontId="9" fillId="0" borderId="0" applyFont="0" applyFill="0" applyBorder="0" applyAlignment="0" applyProtection="0"/>
    <xf numFmtId="0" fontId="1" fillId="0" borderId="0"/>
  </cellStyleXfs>
  <cellXfs count="192">
    <xf numFmtId="0" fontId="0" fillId="0" borderId="0" xfId="0"/>
    <xf numFmtId="3" fontId="2" fillId="0" borderId="0" xfId="1" applyNumberFormat="1" applyFont="1" applyFill="1" applyAlignment="1">
      <alignment horizontal="left" vertical="top" wrapText="1"/>
    </xf>
    <xf numFmtId="0" fontId="2" fillId="0" borderId="0" xfId="1" applyFont="1" applyFill="1" applyAlignment="1">
      <alignment horizontal="left" vertical="top" wrapText="1"/>
    </xf>
    <xf numFmtId="165" fontId="2" fillId="0" borderId="0" xfId="1" applyNumberFormat="1" applyFont="1" applyFill="1" applyAlignment="1">
      <alignment horizontal="left" vertical="top" wrapText="1"/>
    </xf>
    <xf numFmtId="3" fontId="2" fillId="0" borderId="0" xfId="1" applyNumberFormat="1" applyFont="1" applyFill="1" applyAlignment="1">
      <alignment horizontal="center" vertical="top" wrapText="1"/>
    </xf>
    <xf numFmtId="3" fontId="2" fillId="2" borderId="0" xfId="1" applyNumberFormat="1" applyFont="1" applyFill="1" applyAlignment="1">
      <alignment horizontal="left" vertical="top" wrapText="1"/>
    </xf>
    <xf numFmtId="0" fontId="2" fillId="0" borderId="0" xfId="1" applyFont="1" applyFill="1" applyAlignment="1">
      <alignment horizontal="center" vertical="top" wrapText="1"/>
    </xf>
    <xf numFmtId="4" fontId="2" fillId="0" borderId="0" xfId="1" applyNumberFormat="1" applyFont="1" applyFill="1" applyAlignment="1">
      <alignment horizontal="right" vertical="top" wrapText="1"/>
    </xf>
    <xf numFmtId="3" fontId="2" fillId="0" borderId="0" xfId="1" applyNumberFormat="1" applyFont="1" applyFill="1" applyAlignment="1">
      <alignment vertical="top" wrapText="1"/>
    </xf>
    <xf numFmtId="4" fontId="2" fillId="0" borderId="1" xfId="1" applyNumberFormat="1" applyFont="1" applyFill="1" applyBorder="1" applyAlignment="1">
      <alignment horizontal="right" vertical="top" textRotation="90" wrapText="1"/>
    </xf>
    <xf numFmtId="4" fontId="2" fillId="0" borderId="1" xfId="1" applyNumberFormat="1" applyFont="1" applyFill="1" applyBorder="1" applyAlignment="1">
      <alignment horizontal="right" vertical="top" wrapText="1"/>
    </xf>
    <xf numFmtId="3" fontId="2" fillId="0" borderId="1" xfId="1" applyNumberFormat="1" applyFont="1" applyFill="1" applyBorder="1" applyAlignment="1">
      <alignment vertical="top" wrapText="1"/>
    </xf>
    <xf numFmtId="3" fontId="2" fillId="0" borderId="1" xfId="1" applyNumberFormat="1" applyFont="1" applyFill="1" applyBorder="1" applyAlignment="1">
      <alignment horizontal="left" vertical="top" wrapText="1"/>
    </xf>
    <xf numFmtId="1" fontId="2" fillId="0" borderId="1" xfId="1" applyNumberFormat="1" applyFont="1" applyFill="1" applyBorder="1" applyAlignment="1">
      <alignment horizontal="left" vertical="top" wrapText="1"/>
    </xf>
    <xf numFmtId="165" fontId="2" fillId="0" borderId="1" xfId="1" applyNumberFormat="1" applyFont="1" applyFill="1" applyBorder="1" applyAlignment="1">
      <alignment horizontal="left" vertical="top" wrapText="1"/>
    </xf>
    <xf numFmtId="3" fontId="2" fillId="0" borderId="1" xfId="1" applyNumberFormat="1" applyFont="1" applyFill="1" applyBorder="1" applyAlignment="1">
      <alignment horizontal="center" vertical="top" wrapText="1"/>
    </xf>
    <xf numFmtId="3" fontId="2" fillId="2" borderId="1" xfId="1" applyNumberFormat="1" applyFont="1" applyFill="1" applyBorder="1" applyAlignment="1">
      <alignment horizontal="left" vertical="top" wrapText="1"/>
    </xf>
    <xf numFmtId="1" fontId="2" fillId="0" borderId="1" xfId="1" applyNumberFormat="1" applyFont="1" applyFill="1" applyBorder="1" applyAlignment="1">
      <alignment horizontal="center" vertical="top" wrapText="1"/>
    </xf>
    <xf numFmtId="3" fontId="4" fillId="4" borderId="1" xfId="1" applyNumberFormat="1" applyFont="1" applyFill="1" applyBorder="1" applyAlignment="1">
      <alignment horizontal="left" vertical="top" wrapText="1"/>
    </xf>
    <xf numFmtId="165" fontId="4" fillId="4" borderId="1" xfId="1" applyNumberFormat="1" applyFont="1" applyFill="1" applyBorder="1" applyAlignment="1">
      <alignment horizontal="left" vertical="top" wrapText="1"/>
    </xf>
    <xf numFmtId="4" fontId="4" fillId="4" borderId="1" xfId="1" applyNumberFormat="1" applyFont="1" applyFill="1" applyBorder="1" applyAlignment="1">
      <alignment horizontal="left" vertical="top" wrapText="1"/>
    </xf>
    <xf numFmtId="3" fontId="4" fillId="4" borderId="1" xfId="1" applyNumberFormat="1" applyFont="1" applyFill="1" applyBorder="1" applyAlignment="1">
      <alignment horizontal="center" vertical="top" wrapText="1"/>
    </xf>
    <xf numFmtId="4" fontId="4" fillId="4" borderId="1" xfId="1" applyNumberFormat="1" applyFont="1" applyFill="1" applyBorder="1" applyAlignment="1">
      <alignment horizontal="center" vertical="top" wrapText="1"/>
    </xf>
    <xf numFmtId="3" fontId="4" fillId="4" borderId="1" xfId="1" applyNumberFormat="1" applyFont="1" applyFill="1" applyBorder="1" applyAlignment="1">
      <alignment vertical="top" wrapText="1"/>
    </xf>
    <xf numFmtId="0" fontId="2" fillId="6" borderId="11" xfId="6" applyFont="1" applyFill="1" applyBorder="1" applyAlignment="1">
      <alignment horizontal="center" vertical="center" wrapText="1"/>
    </xf>
    <xf numFmtId="0" fontId="7" fillId="6" borderId="12" xfId="2" applyFont="1" applyFill="1" applyBorder="1" applyAlignment="1">
      <alignment horizontal="center" vertical="center" wrapText="1"/>
    </xf>
    <xf numFmtId="0" fontId="7" fillId="6" borderId="1" xfId="2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3" fontId="2" fillId="0" borderId="0" xfId="0" applyNumberFormat="1" applyFont="1" applyFill="1" applyAlignment="1">
      <alignment horizontal="left" vertical="top" wrapText="1" shrinkToFit="1"/>
    </xf>
    <xf numFmtId="165" fontId="2" fillId="0" borderId="0" xfId="0" applyNumberFormat="1" applyFont="1" applyFill="1" applyAlignment="1">
      <alignment horizontal="left" vertical="top" wrapText="1"/>
    </xf>
    <xf numFmtId="3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4" fontId="2" fillId="0" borderId="0" xfId="0" applyNumberFormat="1" applyFont="1" applyFill="1" applyAlignment="1">
      <alignment horizontal="right" vertical="top" wrapText="1"/>
    </xf>
    <xf numFmtId="3" fontId="2" fillId="0" borderId="0" xfId="0" applyNumberFormat="1" applyFont="1" applyFill="1" applyAlignment="1">
      <alignment vertical="top" wrapText="1"/>
    </xf>
    <xf numFmtId="0" fontId="2" fillId="4" borderId="1" xfId="2" applyFont="1" applyFill="1" applyBorder="1" applyAlignment="1">
      <alignment horizontal="center" vertical="center" wrapText="1"/>
    </xf>
    <xf numFmtId="3" fontId="2" fillId="4" borderId="1" xfId="2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165" fontId="2" fillId="4" borderId="1" xfId="5" applyNumberFormat="1" applyFont="1" applyFill="1" applyBorder="1" applyAlignment="1">
      <alignment horizontal="center" vertical="center" wrapText="1"/>
    </xf>
    <xf numFmtId="3" fontId="7" fillId="4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165" fontId="10" fillId="0" borderId="1" xfId="5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6" borderId="1" xfId="1" applyNumberFormat="1" applyFont="1" applyFill="1" applyBorder="1" applyAlignment="1">
      <alignment horizontal="center" vertical="center" wrapText="1"/>
    </xf>
    <xf numFmtId="4" fontId="2" fillId="6" borderId="1" xfId="1" applyNumberFormat="1" applyFont="1" applyFill="1" applyBorder="1" applyAlignment="1">
      <alignment horizontal="center" vertical="center" wrapText="1"/>
    </xf>
    <xf numFmtId="165" fontId="7" fillId="6" borderId="12" xfId="2" applyNumberFormat="1" applyFont="1" applyFill="1" applyBorder="1" applyAlignment="1">
      <alignment horizontal="center" vertical="center" wrapText="1"/>
    </xf>
    <xf numFmtId="165" fontId="2" fillId="6" borderId="13" xfId="6" applyNumberFormat="1" applyFont="1" applyFill="1" applyBorder="1" applyAlignment="1">
      <alignment horizontal="center" vertical="center" wrapText="1"/>
    </xf>
    <xf numFmtId="165" fontId="2" fillId="6" borderId="12" xfId="2" applyNumberFormat="1" applyFont="1" applyFill="1" applyBorder="1" applyAlignment="1">
      <alignment horizontal="center" vertical="center" wrapText="1"/>
    </xf>
    <xf numFmtId="0" fontId="2" fillId="6" borderId="12" xfId="2" applyFont="1" applyFill="1" applyBorder="1" applyAlignment="1">
      <alignment horizontal="center" vertical="center" wrapText="1"/>
    </xf>
    <xf numFmtId="0" fontId="2" fillId="6" borderId="1" xfId="2" applyFont="1" applyFill="1" applyBorder="1" applyAlignment="1">
      <alignment horizontal="center" vertical="center" wrapText="1"/>
    </xf>
    <xf numFmtId="165" fontId="7" fillId="6" borderId="1" xfId="2" applyNumberFormat="1" applyFont="1" applyFill="1" applyBorder="1" applyAlignment="1">
      <alignment horizontal="center" vertical="center" wrapText="1"/>
    </xf>
    <xf numFmtId="165" fontId="2" fillId="6" borderId="12" xfId="0" applyNumberFormat="1" applyFont="1" applyFill="1" applyBorder="1" applyAlignment="1">
      <alignment horizontal="center" vertical="center" wrapText="1"/>
    </xf>
    <xf numFmtId="3" fontId="2" fillId="6" borderId="12" xfId="0" applyNumberFormat="1" applyFont="1" applyFill="1" applyBorder="1" applyAlignment="1">
      <alignment horizontal="center" vertical="center" wrapText="1"/>
    </xf>
    <xf numFmtId="3" fontId="2" fillId="7" borderId="12" xfId="1" applyNumberFormat="1" applyFont="1" applyFill="1" applyBorder="1" applyAlignment="1">
      <alignment horizontal="center" vertical="center" wrapText="1"/>
    </xf>
    <xf numFmtId="4" fontId="2" fillId="7" borderId="12" xfId="1" applyNumberFormat="1" applyFont="1" applyFill="1" applyBorder="1" applyAlignment="1">
      <alignment horizontal="center" vertical="center" wrapText="1"/>
    </xf>
    <xf numFmtId="0" fontId="7" fillId="7" borderId="12" xfId="2" applyFont="1" applyFill="1" applyBorder="1" applyAlignment="1">
      <alignment horizontal="center" vertical="center" wrapText="1"/>
    </xf>
    <xf numFmtId="3" fontId="7" fillId="7" borderId="12" xfId="2" applyNumberFormat="1" applyFont="1" applyFill="1" applyBorder="1" applyAlignment="1">
      <alignment horizontal="center" vertical="center" wrapText="1"/>
    </xf>
    <xf numFmtId="165" fontId="7" fillId="7" borderId="12" xfId="2" applyNumberFormat="1" applyFont="1" applyFill="1" applyBorder="1" applyAlignment="1">
      <alignment horizontal="center" vertical="center" wrapText="1"/>
    </xf>
    <xf numFmtId="0" fontId="7" fillId="7" borderId="1" xfId="2" applyFont="1" applyFill="1" applyBorder="1" applyAlignment="1">
      <alignment horizontal="center" vertical="center" wrapText="1"/>
    </xf>
    <xf numFmtId="165" fontId="7" fillId="7" borderId="12" xfId="0" applyNumberFormat="1" applyFont="1" applyFill="1" applyBorder="1" applyAlignment="1">
      <alignment horizontal="center" vertical="center" wrapText="1"/>
    </xf>
    <xf numFmtId="3" fontId="7" fillId="7" borderId="12" xfId="0" applyNumberFormat="1" applyFont="1" applyFill="1" applyBorder="1" applyAlignment="1">
      <alignment horizontal="center" vertical="center" wrapText="1"/>
    </xf>
    <xf numFmtId="3" fontId="2" fillId="10" borderId="12" xfId="1" applyNumberFormat="1" applyFont="1" applyFill="1" applyBorder="1" applyAlignment="1">
      <alignment horizontal="center" vertical="center" wrapText="1"/>
    </xf>
    <xf numFmtId="4" fontId="2" fillId="10" borderId="12" xfId="1" applyNumberFormat="1" applyFont="1" applyFill="1" applyBorder="1" applyAlignment="1">
      <alignment horizontal="center" vertical="center" wrapText="1"/>
    </xf>
    <xf numFmtId="165" fontId="13" fillId="10" borderId="17" xfId="8" applyNumberFormat="1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165" fontId="2" fillId="10" borderId="12" xfId="0" applyNumberFormat="1" applyFont="1" applyFill="1" applyBorder="1" applyAlignment="1">
      <alignment horizontal="center" vertical="center" wrapText="1"/>
    </xf>
    <xf numFmtId="3" fontId="2" fillId="10" borderId="12" xfId="0" applyNumberFormat="1" applyFont="1" applyFill="1" applyBorder="1" applyAlignment="1">
      <alignment horizontal="center" vertical="center" wrapText="1"/>
    </xf>
    <xf numFmtId="165" fontId="2" fillId="4" borderId="1" xfId="2" applyNumberFormat="1" applyFont="1" applyFill="1" applyBorder="1" applyAlignment="1">
      <alignment horizontal="center" vertical="center" wrapText="1"/>
    </xf>
    <xf numFmtId="3" fontId="2" fillId="4" borderId="1" xfId="3" applyNumberFormat="1" applyFont="1" applyFill="1" applyBorder="1" applyAlignment="1">
      <alignment horizontal="center" vertical="center" wrapText="1"/>
    </xf>
    <xf numFmtId="4" fontId="2" fillId="4" borderId="1" xfId="2" applyNumberFormat="1" applyFont="1" applyFill="1" applyBorder="1" applyAlignment="1">
      <alignment horizontal="center" vertical="center" wrapText="1"/>
    </xf>
    <xf numFmtId="4" fontId="2" fillId="4" borderId="1" xfId="4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165" fontId="7" fillId="4" borderId="1" xfId="2" applyNumberFormat="1" applyFont="1" applyFill="1" applyBorder="1" applyAlignment="1">
      <alignment horizontal="center" vertical="center" wrapText="1"/>
    </xf>
    <xf numFmtId="3" fontId="7" fillId="4" borderId="1" xfId="3" applyNumberFormat="1" applyFont="1" applyFill="1" applyBorder="1" applyAlignment="1">
      <alignment horizontal="center" vertical="center" wrapText="1"/>
    </xf>
    <xf numFmtId="4" fontId="2" fillId="4" borderId="1" xfId="3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7" fillId="4" borderId="1" xfId="4" applyNumberFormat="1" applyFont="1" applyFill="1" applyBorder="1" applyAlignment="1">
      <alignment horizontal="center" vertical="center" wrapText="1"/>
    </xf>
    <xf numFmtId="3" fontId="2" fillId="5" borderId="7" xfId="6" applyNumberFormat="1" applyFont="1" applyFill="1" applyBorder="1" applyAlignment="1">
      <alignment horizontal="center" vertical="center" wrapText="1"/>
    </xf>
    <xf numFmtId="3" fontId="7" fillId="4" borderId="1" xfId="7" applyNumberFormat="1" applyFont="1" applyFill="1" applyBorder="1" applyAlignment="1">
      <alignment horizontal="center" vertical="center" wrapText="1"/>
    </xf>
    <xf numFmtId="3" fontId="10" fillId="0" borderId="7" xfId="6" applyNumberFormat="1" applyFont="1" applyFill="1" applyBorder="1" applyAlignment="1">
      <alignment horizontal="center" vertical="center" wrapText="1"/>
    </xf>
    <xf numFmtId="165" fontId="10" fillId="0" borderId="1" xfId="2" applyNumberFormat="1" applyFont="1" applyFill="1" applyBorder="1" applyAlignment="1">
      <alignment horizontal="center" vertical="center" wrapText="1"/>
    </xf>
    <xf numFmtId="3" fontId="10" fillId="0" borderId="1" xfId="7" applyNumberFormat="1" applyFont="1" applyFill="1" applyBorder="1" applyAlignment="1">
      <alignment horizontal="center" vertical="center" wrapText="1"/>
    </xf>
    <xf numFmtId="4" fontId="10" fillId="0" borderId="1" xfId="6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3" fontId="10" fillId="0" borderId="1" xfId="6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Fill="1" applyBorder="1" applyAlignment="1">
      <alignment horizontal="center" vertical="center" wrapText="1"/>
    </xf>
    <xf numFmtId="4" fontId="10" fillId="0" borderId="1" xfId="4" applyNumberFormat="1" applyFont="1" applyFill="1" applyBorder="1" applyAlignment="1">
      <alignment horizontal="center" vertical="center" wrapText="1"/>
    </xf>
    <xf numFmtId="3" fontId="10" fillId="0" borderId="1" xfId="3" applyNumberFormat="1" applyFont="1" applyFill="1" applyBorder="1" applyAlignment="1">
      <alignment horizontal="center" vertical="center" wrapText="1"/>
    </xf>
    <xf numFmtId="165" fontId="2" fillId="6" borderId="1" xfId="1" applyNumberFormat="1" applyFont="1" applyFill="1" applyBorder="1" applyAlignment="1">
      <alignment horizontal="center" vertical="center" wrapText="1"/>
    </xf>
    <xf numFmtId="3" fontId="7" fillId="6" borderId="12" xfId="3" applyNumberFormat="1" applyFont="1" applyFill="1" applyBorder="1" applyAlignment="1">
      <alignment horizontal="center" vertical="center" wrapText="1"/>
    </xf>
    <xf numFmtId="4" fontId="7" fillId="6" borderId="12" xfId="2" applyNumberFormat="1" applyFont="1" applyFill="1" applyBorder="1" applyAlignment="1">
      <alignment horizontal="center" vertical="center" wrapText="1"/>
    </xf>
    <xf numFmtId="4" fontId="7" fillId="6" borderId="12" xfId="0" applyNumberFormat="1" applyFont="1" applyFill="1" applyBorder="1" applyAlignment="1">
      <alignment horizontal="center" vertical="center" wrapText="1"/>
    </xf>
    <xf numFmtId="4" fontId="7" fillId="6" borderId="12" xfId="3" applyNumberFormat="1" applyFont="1" applyFill="1" applyBorder="1" applyAlignment="1">
      <alignment horizontal="center" vertical="center" wrapText="1"/>
    </xf>
    <xf numFmtId="3" fontId="2" fillId="6" borderId="12" xfId="7" applyNumberFormat="1" applyFont="1" applyFill="1" applyBorder="1" applyAlignment="1">
      <alignment horizontal="center" vertical="center" wrapText="1"/>
    </xf>
    <xf numFmtId="4" fontId="2" fillId="6" borderId="12" xfId="0" applyNumberFormat="1" applyFont="1" applyFill="1" applyBorder="1" applyAlignment="1">
      <alignment horizontal="center" vertical="center" wrapText="1"/>
    </xf>
    <xf numFmtId="3" fontId="2" fillId="6" borderId="12" xfId="3" applyNumberFormat="1" applyFont="1" applyFill="1" applyBorder="1" applyAlignment="1">
      <alignment horizontal="center" vertical="center" wrapText="1"/>
    </xf>
    <xf numFmtId="4" fontId="2" fillId="6" borderId="12" xfId="2" applyNumberFormat="1" applyFont="1" applyFill="1" applyBorder="1" applyAlignment="1">
      <alignment horizontal="center" vertical="center" wrapText="1"/>
    </xf>
    <xf numFmtId="165" fontId="2" fillId="6" borderId="1" xfId="2" applyNumberFormat="1" applyFont="1" applyFill="1" applyBorder="1" applyAlignment="1">
      <alignment horizontal="center" vertical="center" wrapText="1"/>
    </xf>
    <xf numFmtId="3" fontId="2" fillId="6" borderId="1" xfId="3" applyNumberFormat="1" applyFont="1" applyFill="1" applyBorder="1" applyAlignment="1">
      <alignment horizontal="center" vertical="center" wrapText="1"/>
    </xf>
    <xf numFmtId="4" fontId="2" fillId="6" borderId="1" xfId="2" applyNumberFormat="1" applyFont="1" applyFill="1" applyBorder="1" applyAlignment="1">
      <alignment horizontal="center" vertical="center" wrapText="1"/>
    </xf>
    <xf numFmtId="4" fontId="2" fillId="6" borderId="1" xfId="3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3" fontId="2" fillId="6" borderId="1" xfId="7" applyNumberFormat="1" applyFont="1" applyFill="1" applyBorder="1" applyAlignment="1">
      <alignment horizontal="center" vertical="center" wrapText="1"/>
    </xf>
    <xf numFmtId="4" fontId="2" fillId="6" borderId="11" xfId="6" applyNumberFormat="1" applyFont="1" applyFill="1" applyBorder="1" applyAlignment="1">
      <alignment horizontal="center" vertical="center" wrapText="1"/>
    </xf>
    <xf numFmtId="3" fontId="2" fillId="6" borderId="11" xfId="6" applyNumberFormat="1" applyFont="1" applyFill="1" applyBorder="1" applyAlignment="1">
      <alignment horizontal="center" vertical="center" wrapText="1"/>
    </xf>
    <xf numFmtId="3" fontId="7" fillId="6" borderId="1" xfId="7" applyNumberFormat="1" applyFont="1" applyFill="1" applyBorder="1" applyAlignment="1">
      <alignment horizontal="center" vertical="center" wrapText="1"/>
    </xf>
    <xf numFmtId="4" fontId="7" fillId="6" borderId="1" xfId="2" applyNumberFormat="1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165" fontId="2" fillId="7" borderId="12" xfId="1" applyNumberFormat="1" applyFont="1" applyFill="1" applyBorder="1" applyAlignment="1">
      <alignment horizontal="center" vertical="center" wrapText="1"/>
    </xf>
    <xf numFmtId="3" fontId="2" fillId="7" borderId="17" xfId="0" applyNumberFormat="1" applyFont="1" applyFill="1" applyBorder="1" applyAlignment="1">
      <alignment horizontal="center" vertical="center" wrapText="1"/>
    </xf>
    <xf numFmtId="3" fontId="7" fillId="7" borderId="12" xfId="3" applyNumberFormat="1" applyFont="1" applyFill="1" applyBorder="1" applyAlignment="1">
      <alignment horizontal="center" vertical="center" wrapText="1"/>
    </xf>
    <xf numFmtId="4" fontId="7" fillId="7" borderId="12" xfId="2" applyNumberFormat="1" applyFont="1" applyFill="1" applyBorder="1" applyAlignment="1">
      <alignment horizontal="center" vertical="center" wrapText="1"/>
    </xf>
    <xf numFmtId="4" fontId="7" fillId="7" borderId="12" xfId="0" applyNumberFormat="1" applyFont="1" applyFill="1" applyBorder="1" applyAlignment="1">
      <alignment horizontal="center" vertical="center" wrapText="1"/>
    </xf>
    <xf numFmtId="4" fontId="7" fillId="7" borderId="12" xfId="4" applyNumberFormat="1" applyFont="1" applyFill="1" applyBorder="1" applyAlignment="1">
      <alignment horizontal="center" vertical="center" wrapText="1"/>
    </xf>
    <xf numFmtId="4" fontId="7" fillId="7" borderId="12" xfId="3" applyNumberFormat="1" applyFont="1" applyFill="1" applyBorder="1" applyAlignment="1">
      <alignment horizontal="center" vertical="center" wrapText="1"/>
    </xf>
    <xf numFmtId="4" fontId="2" fillId="7" borderId="11" xfId="6" applyNumberFormat="1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3" fontId="13" fillId="7" borderId="1" xfId="0" applyNumberFormat="1" applyFont="1" applyFill="1" applyBorder="1" applyAlignment="1">
      <alignment horizontal="center" vertical="center"/>
    </xf>
    <xf numFmtId="3" fontId="2" fillId="8" borderId="15" xfId="6" applyNumberFormat="1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3" fontId="13" fillId="7" borderId="12" xfId="0" applyNumberFormat="1" applyFont="1" applyFill="1" applyBorder="1" applyAlignment="1">
      <alignment horizontal="center" vertical="center" wrapText="1"/>
    </xf>
    <xf numFmtId="165" fontId="2" fillId="10" borderId="12" xfId="1" applyNumberFormat="1" applyFont="1" applyFill="1" applyBorder="1" applyAlignment="1">
      <alignment horizontal="center" vertical="center" wrapText="1"/>
    </xf>
    <xf numFmtId="3" fontId="7" fillId="10" borderId="12" xfId="0" applyNumberFormat="1" applyFont="1" applyFill="1" applyBorder="1" applyAlignment="1">
      <alignment horizontal="center" vertical="center" wrapText="1"/>
    </xf>
    <xf numFmtId="165" fontId="7" fillId="10" borderId="12" xfId="0" applyNumberFormat="1" applyFont="1" applyFill="1" applyBorder="1" applyAlignment="1">
      <alignment horizontal="center" vertical="center"/>
    </xf>
    <xf numFmtId="3" fontId="7" fillId="10" borderId="12" xfId="0" applyNumberFormat="1" applyFont="1" applyFill="1" applyBorder="1" applyAlignment="1">
      <alignment horizontal="center" vertical="center"/>
    </xf>
    <xf numFmtId="4" fontId="2" fillId="10" borderId="12" xfId="0" applyNumberFormat="1" applyFont="1" applyFill="1" applyBorder="1" applyAlignment="1">
      <alignment horizontal="center" vertical="center" wrapText="1"/>
    </xf>
    <xf numFmtId="4" fontId="7" fillId="10" borderId="12" xfId="7" applyNumberFormat="1" applyFont="1" applyFill="1" applyBorder="1" applyAlignment="1">
      <alignment horizontal="center" vertical="center"/>
    </xf>
    <xf numFmtId="4" fontId="7" fillId="10" borderId="12" xfId="0" applyNumberFormat="1" applyFont="1" applyFill="1" applyBorder="1" applyAlignment="1">
      <alignment horizontal="center" vertical="center"/>
    </xf>
    <xf numFmtId="4" fontId="7" fillId="10" borderId="12" xfId="0" applyNumberFormat="1" applyFont="1" applyFill="1" applyBorder="1" applyAlignment="1">
      <alignment horizontal="center" vertical="center" wrapText="1"/>
    </xf>
    <xf numFmtId="3" fontId="7" fillId="10" borderId="21" xfId="7" applyNumberFormat="1" applyFont="1" applyFill="1" applyBorder="1" applyAlignment="1">
      <alignment horizontal="center" vertical="center"/>
    </xf>
    <xf numFmtId="4" fontId="2" fillId="10" borderId="12" xfId="7" applyNumberFormat="1" applyFont="1" applyFill="1" applyBorder="1" applyAlignment="1">
      <alignment horizontal="center" vertical="center" wrapText="1"/>
    </xf>
    <xf numFmtId="0" fontId="12" fillId="9" borderId="12" xfId="1" applyFont="1" applyFill="1" applyBorder="1" applyAlignment="1">
      <alignment horizontal="center" vertical="center" wrapText="1"/>
    </xf>
    <xf numFmtId="3" fontId="12" fillId="9" borderId="12" xfId="1" applyNumberFormat="1" applyFont="1" applyFill="1" applyBorder="1" applyAlignment="1">
      <alignment horizontal="center" vertical="center" wrapText="1"/>
    </xf>
    <xf numFmtId="0" fontId="12" fillId="9" borderId="14" xfId="1" applyFont="1" applyFill="1" applyBorder="1" applyAlignment="1">
      <alignment horizontal="center" vertical="center" wrapText="1"/>
    </xf>
    <xf numFmtId="1" fontId="2" fillId="10" borderId="12" xfId="1" applyNumberFormat="1" applyFont="1" applyFill="1" applyBorder="1" applyAlignment="1">
      <alignment horizontal="center" vertical="center" wrapText="1"/>
    </xf>
    <xf numFmtId="4" fontId="2" fillId="10" borderId="12" xfId="1" applyNumberFormat="1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1" fontId="12" fillId="7" borderId="14" xfId="1" applyNumberFormat="1" applyFont="1" applyFill="1" applyBorder="1" applyAlignment="1">
      <alignment horizontal="center" vertical="center" wrapText="1"/>
    </xf>
    <xf numFmtId="1" fontId="12" fillId="7" borderId="16" xfId="1" applyNumberFormat="1" applyFont="1" applyFill="1" applyBorder="1" applyAlignment="1">
      <alignment horizontal="center" vertical="center" wrapText="1"/>
    </xf>
    <xf numFmtId="1" fontId="12" fillId="7" borderId="15" xfId="1" applyNumberFormat="1" applyFont="1" applyFill="1" applyBorder="1" applyAlignment="1">
      <alignment horizontal="center" vertical="center" wrapText="1"/>
    </xf>
    <xf numFmtId="4" fontId="2" fillId="7" borderId="14" xfId="1" applyNumberFormat="1" applyFont="1" applyFill="1" applyBorder="1" applyAlignment="1">
      <alignment horizontal="center" vertical="center" wrapText="1"/>
    </xf>
    <xf numFmtId="4" fontId="2" fillId="7" borderId="15" xfId="1" applyNumberFormat="1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1" fontId="3" fillId="4" borderId="5" xfId="1" applyNumberFormat="1" applyFont="1" applyFill="1" applyBorder="1" applyAlignment="1">
      <alignment horizontal="center" vertical="top" wrapText="1"/>
    </xf>
    <xf numFmtId="1" fontId="3" fillId="4" borderId="6" xfId="1" applyNumberFormat="1" applyFont="1" applyFill="1" applyBorder="1" applyAlignment="1">
      <alignment horizontal="center" vertical="top" wrapText="1"/>
    </xf>
    <xf numFmtId="1" fontId="3" fillId="4" borderId="6" xfId="1" applyNumberFormat="1" applyFont="1" applyFill="1" applyBorder="1" applyAlignment="1">
      <alignment horizontal="left" vertical="top" wrapText="1"/>
    </xf>
    <xf numFmtId="1" fontId="3" fillId="4" borderId="7" xfId="1" applyNumberFormat="1" applyFont="1" applyFill="1" applyBorder="1" applyAlignment="1">
      <alignment horizontal="center" vertical="top" wrapText="1"/>
    </xf>
    <xf numFmtId="4" fontId="4" fillId="4" borderId="5" xfId="1" applyNumberFormat="1" applyFont="1" applyFill="1" applyBorder="1" applyAlignment="1">
      <alignment horizontal="left" vertical="top" wrapText="1"/>
    </xf>
    <xf numFmtId="4" fontId="4" fillId="4" borderId="7" xfId="1" applyNumberFormat="1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1" fontId="11" fillId="6" borderId="5" xfId="1" applyNumberFormat="1" applyFont="1" applyFill="1" applyBorder="1" applyAlignment="1">
      <alignment horizontal="center" vertical="center" wrapText="1"/>
    </xf>
    <xf numFmtId="1" fontId="11" fillId="6" borderId="6" xfId="1" applyNumberFormat="1" applyFont="1" applyFill="1" applyBorder="1" applyAlignment="1">
      <alignment horizontal="center" vertical="center" wrapText="1"/>
    </xf>
    <xf numFmtId="1" fontId="11" fillId="6" borderId="7" xfId="1" applyNumberFormat="1" applyFont="1" applyFill="1" applyBorder="1" applyAlignment="1">
      <alignment horizontal="center" vertical="center" wrapText="1"/>
    </xf>
    <xf numFmtId="4" fontId="2" fillId="6" borderId="5" xfId="1" applyNumberFormat="1" applyFont="1" applyFill="1" applyBorder="1" applyAlignment="1">
      <alignment horizontal="center" vertical="center" wrapText="1"/>
    </xf>
    <xf numFmtId="4" fontId="2" fillId="6" borderId="7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left" vertical="top" textRotation="90" wrapText="1"/>
    </xf>
    <xf numFmtId="3" fontId="2" fillId="2" borderId="1" xfId="1" applyNumberFormat="1" applyFont="1" applyFill="1" applyBorder="1" applyAlignment="1">
      <alignment horizontal="left" vertical="top" textRotation="90" wrapText="1"/>
    </xf>
    <xf numFmtId="0" fontId="2" fillId="0" borderId="1" xfId="1" applyFont="1" applyFill="1" applyBorder="1" applyAlignment="1">
      <alignment horizontal="center" vertical="top" textRotation="90" wrapText="1"/>
    </xf>
    <xf numFmtId="4" fontId="2" fillId="0" borderId="1" xfId="1" applyNumberFormat="1" applyFont="1" applyFill="1" applyBorder="1" applyAlignment="1">
      <alignment vertical="top" wrapText="1"/>
    </xf>
    <xf numFmtId="3" fontId="2" fillId="0" borderId="1" xfId="1" applyNumberFormat="1" applyFont="1" applyFill="1" applyBorder="1" applyAlignment="1" applyProtection="1">
      <alignment vertical="top" textRotation="90" wrapText="1"/>
    </xf>
    <xf numFmtId="4" fontId="2" fillId="0" borderId="1" xfId="1" applyNumberFormat="1" applyFont="1" applyFill="1" applyBorder="1" applyAlignment="1">
      <alignment horizontal="right" vertical="top" textRotation="90" wrapText="1"/>
    </xf>
    <xf numFmtId="4" fontId="2" fillId="0" borderId="1" xfId="1" applyNumberFormat="1" applyFont="1" applyFill="1" applyBorder="1" applyAlignment="1">
      <alignment horizontal="right" vertical="top" wrapText="1"/>
    </xf>
    <xf numFmtId="0" fontId="2" fillId="0" borderId="0" xfId="1" applyFont="1" applyFill="1" applyBorder="1" applyAlignment="1">
      <alignment horizontal="center" vertical="top" wrapText="1"/>
    </xf>
    <xf numFmtId="3" fontId="2" fillId="0" borderId="0" xfId="1" applyNumberFormat="1" applyFont="1" applyFill="1" applyBorder="1" applyAlignment="1">
      <alignment horizontal="left" vertical="top" wrapText="1"/>
    </xf>
    <xf numFmtId="4" fontId="2" fillId="0" borderId="0" xfId="1" applyNumberFormat="1" applyFont="1" applyFill="1" applyBorder="1" applyAlignment="1">
      <alignment horizontal="center" vertical="top" wrapText="1"/>
    </xf>
    <xf numFmtId="3" fontId="2" fillId="0" borderId="1" xfId="1" applyNumberFormat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top" wrapText="1"/>
    </xf>
    <xf numFmtId="3" fontId="2" fillId="0" borderId="1" xfId="1" applyNumberFormat="1" applyFont="1" applyFill="1" applyBorder="1" applyAlignment="1">
      <alignment horizontal="center" vertical="top" textRotation="90" wrapText="1"/>
    </xf>
    <xf numFmtId="165" fontId="2" fillId="3" borderId="1" xfId="1" applyNumberFormat="1" applyFont="1" applyFill="1" applyBorder="1" applyAlignment="1">
      <alignment horizontal="left" vertical="top" textRotation="90" wrapText="1"/>
    </xf>
    <xf numFmtId="3" fontId="2" fillId="0" borderId="2" xfId="1" applyNumberFormat="1" applyFont="1" applyFill="1" applyBorder="1" applyAlignment="1">
      <alignment horizontal="left" vertical="top" textRotation="90" wrapText="1"/>
    </xf>
    <xf numFmtId="3" fontId="2" fillId="0" borderId="3" xfId="1" applyNumberFormat="1" applyFont="1" applyFill="1" applyBorder="1" applyAlignment="1">
      <alignment horizontal="left" vertical="top" textRotation="90" wrapText="1"/>
    </xf>
    <xf numFmtId="3" fontId="2" fillId="0" borderId="4" xfId="1" applyNumberFormat="1" applyFont="1" applyFill="1" applyBorder="1" applyAlignment="1">
      <alignment horizontal="left" vertical="top" textRotation="90" wrapText="1"/>
    </xf>
  </cellXfs>
  <cellStyles count="9">
    <cellStyle name="Обычный" xfId="0" builtinId="0"/>
    <cellStyle name="Обычный 11 2 2 7 2" xfId="1"/>
    <cellStyle name="Обычный 11 2 2 7 2 10" xfId="6"/>
    <cellStyle name="Обычный 14 2 2" xfId="2"/>
    <cellStyle name="Обычный 2 10" xfId="5"/>
    <cellStyle name="Обычный 21" xfId="8"/>
    <cellStyle name="Финансовый 2 3" xfId="7"/>
    <cellStyle name="Финансовый 3 2" xfId="3"/>
    <cellStyle name="Финансовый 4 2 2" xfId="4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70" zoomScaleNormal="70" workbookViewId="0">
      <selection activeCell="K13" sqref="K13"/>
    </sheetView>
  </sheetViews>
  <sheetFormatPr defaultRowHeight="15"/>
  <cols>
    <col min="1" max="1" width="5.5703125" customWidth="1"/>
    <col min="2" max="2" width="20.28515625" customWidth="1"/>
    <col min="3" max="3" width="15.140625" customWidth="1"/>
    <col min="4" max="4" width="13.5703125" customWidth="1"/>
    <col min="5" max="5" width="13.85546875" customWidth="1"/>
    <col min="6" max="6" width="14.5703125" customWidth="1"/>
    <col min="7" max="7" width="11.42578125" customWidth="1"/>
    <col min="8" max="8" width="5.5703125" customWidth="1"/>
    <col min="9" max="9" width="5.85546875" customWidth="1"/>
    <col min="10" max="10" width="6.140625" customWidth="1"/>
    <col min="11" max="11" width="18.7109375" customWidth="1"/>
    <col min="12" max="12" width="15.28515625" customWidth="1"/>
    <col min="13" max="14" width="14.7109375" customWidth="1"/>
    <col min="15" max="15" width="15.28515625" customWidth="1"/>
    <col min="16" max="16" width="13.42578125" customWidth="1"/>
    <col min="17" max="17" width="13.85546875" customWidth="1"/>
    <col min="18" max="18" width="10" customWidth="1"/>
  </cols>
  <sheetData>
    <row r="1" spans="1:18" ht="18.7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3"/>
      <c r="K1" s="182"/>
      <c r="L1" s="182"/>
      <c r="M1" s="182"/>
      <c r="N1" s="184"/>
      <c r="O1" s="182"/>
      <c r="P1" s="182"/>
      <c r="Q1" s="182"/>
      <c r="R1" s="182"/>
    </row>
    <row r="2" spans="1:18" ht="18.75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83"/>
      <c r="K2" s="182"/>
      <c r="L2" s="182"/>
      <c r="M2" s="182"/>
      <c r="N2" s="184"/>
      <c r="O2" s="182"/>
      <c r="P2" s="182"/>
      <c r="Q2" s="182"/>
      <c r="R2" s="182"/>
    </row>
    <row r="3" spans="1:18" ht="9" customHeight="1">
      <c r="A3" s="1"/>
      <c r="B3" s="2"/>
      <c r="C3" s="1"/>
      <c r="D3" s="3"/>
      <c r="E3" s="1"/>
      <c r="F3" s="4"/>
      <c r="G3" s="1"/>
      <c r="H3" s="1"/>
      <c r="I3" s="1"/>
      <c r="J3" s="5"/>
      <c r="K3" s="6"/>
      <c r="L3" s="7"/>
      <c r="M3" s="7"/>
      <c r="N3" s="7"/>
      <c r="O3" s="7"/>
      <c r="P3" s="7"/>
      <c r="Q3" s="7"/>
      <c r="R3" s="8"/>
    </row>
    <row r="4" spans="1:18" ht="18.75">
      <c r="A4" s="185" t="s">
        <v>2</v>
      </c>
      <c r="B4" s="186" t="s">
        <v>3</v>
      </c>
      <c r="C4" s="187" t="s">
        <v>4</v>
      </c>
      <c r="D4" s="188" t="s">
        <v>5</v>
      </c>
      <c r="E4" s="175" t="s">
        <v>6</v>
      </c>
      <c r="F4" s="189" t="s">
        <v>7</v>
      </c>
      <c r="G4" s="189" t="s">
        <v>8</v>
      </c>
      <c r="H4" s="175" t="s">
        <v>9</v>
      </c>
      <c r="I4" s="175" t="s">
        <v>10</v>
      </c>
      <c r="J4" s="176" t="s">
        <v>11</v>
      </c>
      <c r="K4" s="177" t="s">
        <v>12</v>
      </c>
      <c r="L4" s="178" t="s">
        <v>13</v>
      </c>
      <c r="M4" s="178"/>
      <c r="N4" s="178"/>
      <c r="O4" s="178"/>
      <c r="P4" s="178"/>
      <c r="Q4" s="178"/>
      <c r="R4" s="179" t="s">
        <v>14</v>
      </c>
    </row>
    <row r="5" spans="1:18" ht="18.75">
      <c r="A5" s="185"/>
      <c r="B5" s="186"/>
      <c r="C5" s="187"/>
      <c r="D5" s="188"/>
      <c r="E5" s="175"/>
      <c r="F5" s="190"/>
      <c r="G5" s="190"/>
      <c r="H5" s="175"/>
      <c r="I5" s="175"/>
      <c r="J5" s="176"/>
      <c r="K5" s="177"/>
      <c r="L5" s="180" t="s">
        <v>15</v>
      </c>
      <c r="M5" s="181" t="s">
        <v>16</v>
      </c>
      <c r="N5" s="181"/>
      <c r="O5" s="181"/>
      <c r="P5" s="181"/>
      <c r="Q5" s="181"/>
      <c r="R5" s="179"/>
    </row>
    <row r="6" spans="1:18" ht="194.25" customHeight="1">
      <c r="A6" s="185"/>
      <c r="B6" s="186"/>
      <c r="C6" s="187"/>
      <c r="D6" s="188"/>
      <c r="E6" s="175"/>
      <c r="F6" s="190"/>
      <c r="G6" s="190"/>
      <c r="H6" s="175"/>
      <c r="I6" s="175"/>
      <c r="J6" s="176"/>
      <c r="K6" s="177"/>
      <c r="L6" s="180"/>
      <c r="M6" s="9" t="s">
        <v>17</v>
      </c>
      <c r="N6" s="9" t="s">
        <v>18</v>
      </c>
      <c r="O6" s="9" t="s">
        <v>19</v>
      </c>
      <c r="P6" s="9" t="s">
        <v>20</v>
      </c>
      <c r="Q6" s="9" t="s">
        <v>21</v>
      </c>
      <c r="R6" s="179"/>
    </row>
    <row r="7" spans="1:18" ht="30" customHeight="1">
      <c r="A7" s="185"/>
      <c r="B7" s="186"/>
      <c r="C7" s="187"/>
      <c r="D7" s="188"/>
      <c r="E7" s="175"/>
      <c r="F7" s="191"/>
      <c r="G7" s="191"/>
      <c r="H7" s="175"/>
      <c r="I7" s="175"/>
      <c r="J7" s="176"/>
      <c r="K7" s="177"/>
      <c r="L7" s="10" t="s">
        <v>22</v>
      </c>
      <c r="M7" s="10" t="s">
        <v>22</v>
      </c>
      <c r="N7" s="10" t="s">
        <v>22</v>
      </c>
      <c r="O7" s="10" t="s">
        <v>22</v>
      </c>
      <c r="P7" s="10" t="s">
        <v>22</v>
      </c>
      <c r="Q7" s="10" t="s">
        <v>22</v>
      </c>
      <c r="R7" s="11" t="s">
        <v>23</v>
      </c>
    </row>
    <row r="8" spans="1:18" ht="18.75">
      <c r="A8" s="12">
        <v>1</v>
      </c>
      <c r="B8" s="13">
        <v>2</v>
      </c>
      <c r="C8" s="12">
        <v>3</v>
      </c>
      <c r="D8" s="14">
        <v>4</v>
      </c>
      <c r="E8" s="12">
        <v>5</v>
      </c>
      <c r="F8" s="15">
        <v>6</v>
      </c>
      <c r="G8" s="12">
        <v>7</v>
      </c>
      <c r="H8" s="12">
        <v>8</v>
      </c>
      <c r="I8" s="12">
        <v>9</v>
      </c>
      <c r="J8" s="16">
        <v>10</v>
      </c>
      <c r="K8" s="17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1">
        <v>18</v>
      </c>
    </row>
    <row r="9" spans="1:18" ht="30">
      <c r="A9" s="159" t="s">
        <v>24</v>
      </c>
      <c r="B9" s="160"/>
      <c r="C9" s="160"/>
      <c r="D9" s="160"/>
      <c r="E9" s="160"/>
      <c r="F9" s="160"/>
      <c r="G9" s="160"/>
      <c r="H9" s="160"/>
      <c r="I9" s="160"/>
      <c r="J9" s="161"/>
      <c r="K9" s="160"/>
      <c r="L9" s="160"/>
      <c r="M9" s="160"/>
      <c r="N9" s="160"/>
      <c r="O9" s="160"/>
      <c r="P9" s="160"/>
      <c r="Q9" s="160"/>
      <c r="R9" s="162"/>
    </row>
    <row r="10" spans="1:18" ht="20.25">
      <c r="A10" s="163" t="s">
        <v>25</v>
      </c>
      <c r="B10" s="164"/>
      <c r="C10" s="18" t="s">
        <v>26</v>
      </c>
      <c r="D10" s="19" t="e">
        <f>#REF!+#REF!+#REF!+#REF!+#REF!+#REF!+#REF!+#REF!+#REF!+#REF!+#REF!+#REF!+#REF!+#REF!+#REF!+#REF!+#REF!+#REF!+#REF!+#REF!+#REF!+#REF!+#REF!+#REF!+#REF!+#REF!+#REF!+#REF!+#REF!+#REF!+#REF!+#REF!+#REF!+#REF!+#REF!+#REF!+#REF!+D25</f>
        <v>#REF!</v>
      </c>
      <c r="E10" s="20" t="e">
        <f>#REF!+#REF!+#REF!+#REF!+#REF!+#REF!+#REF!+#REF!+#REF!+#REF!+#REF!+#REF!+#REF!+#REF!+#REF!+#REF!+#REF!+#REF!+#REF!+#REF!+#REF!+#REF!+#REF!+#REF!+#REF!+#REF!+#REF!+#REF!+#REF!+#REF!+#REF!+#REF!+#REF!+#REF!+#REF!+#REF!+#REF!+E25</f>
        <v>#REF!</v>
      </c>
      <c r="F10" s="21" t="s">
        <v>26</v>
      </c>
      <c r="G10" s="20" t="e">
        <f>#REF!+#REF!+#REF!+#REF!+#REF!+#REF!+#REF!+#REF!+#REF!+#REF!+#REF!+#REF!+#REF!+#REF!+#REF!+#REF!+#REF!+#REF!+#REF!+#REF!+#REF!+#REF!+#REF!+#REF!+#REF!+#REF!+#REF!+#REF!+#REF!+#REF!+#REF!+#REF!+#REF!+#REF!+#REF!+#REF!+#REF!+G25</f>
        <v>#REF!</v>
      </c>
      <c r="H10" s="18" t="s">
        <v>26</v>
      </c>
      <c r="I10" s="18" t="s">
        <v>26</v>
      </c>
      <c r="J10" s="18" t="e">
        <f>#REF!+#REF!+#REF!+#REF!+#REF!+#REF!+#REF!+#REF!+#REF!+#REF!+#REF!+#REF!+#REF!+#REF!+#REF!+#REF!+#REF!+#REF!+#REF!+#REF!+#REF!+#REF!+#REF!+#REF!+#REF!+#REF!+#REF!+#REF!+#REF!+#REF!+#REF!+#REF!+#REF!+#REF!+#REF!+#REF!+#REF!+J25</f>
        <v>#REF!</v>
      </c>
      <c r="K10" s="22" t="s">
        <v>26</v>
      </c>
      <c r="L10" s="20" t="e">
        <f>#REF!+#REF!+#REF!+#REF!+#REF!+#REF!+#REF!+#REF!+#REF!+#REF!+#REF!+#REF!+#REF!+#REF!+#REF!+#REF!+#REF!+#REF!+#REF!+#REF!+#REF!+#REF!+#REF!+#REF!+#REF!+#REF!+#REF!+#REF!+#REF!+#REF!+#REF!+#REF!+#REF!+#REF!+#REF!+#REF!+#REF!+L25</f>
        <v>#REF!</v>
      </c>
      <c r="M10" s="20" t="e">
        <f>#REF!+#REF!+#REF!+#REF!+#REF!+#REF!+#REF!+#REF!+#REF!+#REF!+#REF!+#REF!+#REF!+#REF!+#REF!+#REF!+#REF!+#REF!+#REF!+#REF!+#REF!+#REF!+#REF!+#REF!+#REF!+#REF!+#REF!+#REF!+#REF!+#REF!+#REF!+#REF!+#REF!+#REF!+#REF!+#REF!+#REF!+M25</f>
        <v>#REF!</v>
      </c>
      <c r="N10" s="20" t="e">
        <f>#REF!+#REF!+#REF!+#REF!+#REF!+#REF!+#REF!+#REF!+#REF!+#REF!+#REF!+#REF!+#REF!+#REF!+#REF!+#REF!+#REF!+#REF!+#REF!+#REF!+#REF!+#REF!+#REF!+#REF!+#REF!+#REF!+#REF!+#REF!+#REF!+#REF!+#REF!+#REF!+#REF!+#REF!+#REF!+#REF!+#REF!+N25</f>
        <v>#REF!</v>
      </c>
      <c r="O10" s="20" t="e">
        <f>#REF!+#REF!+#REF!+#REF!+#REF!+#REF!+#REF!+#REF!+#REF!+#REF!+#REF!+#REF!+#REF!+#REF!+#REF!+#REF!+#REF!+#REF!+#REF!+#REF!+#REF!+#REF!+#REF!+#REF!+#REF!+#REF!+#REF!+#REF!+#REF!+#REF!+#REF!+#REF!+#REF!+#REF!+#REF!+#REF!+#REF!+O25</f>
        <v>#REF!</v>
      </c>
      <c r="P10" s="20" t="e">
        <f>#REF!+#REF!+#REF!+#REF!+#REF!+#REF!+#REF!+#REF!+#REF!+#REF!+#REF!+#REF!+#REF!+#REF!+#REF!+#REF!+#REF!+#REF!+#REF!+#REF!+#REF!+#REF!+#REF!+#REF!+#REF!+#REF!+#REF!+#REF!+#REF!+#REF!+#REF!+#REF!+#REF!+#REF!+#REF!+#REF!+#REF!+P25</f>
        <v>#REF!</v>
      </c>
      <c r="Q10" s="20" t="e">
        <f>#REF!+#REF!+#REF!+#REF!+#REF!+#REF!+#REF!+#REF!+#REF!+#REF!+#REF!+#REF!+#REF!+#REF!+#REF!+#REF!+#REF!+#REF!+#REF!+#REF!+#REF!+#REF!+#REF!+#REF!+#REF!+#REF!+#REF!+#REF!+#REF!+#REF!+#REF!+#REF!+#REF!+#REF!+#REF!+#REF!+#REF!+Q25</f>
        <v>#REF!</v>
      </c>
      <c r="R10" s="23"/>
    </row>
    <row r="11" spans="1:18" ht="18.75">
      <c r="A11" s="165" t="s">
        <v>27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7"/>
    </row>
    <row r="12" spans="1:18" ht="93.75">
      <c r="A12" s="36">
        <v>1</v>
      </c>
      <c r="B12" s="38" t="s">
        <v>28</v>
      </c>
      <c r="C12" s="36" t="s">
        <v>29</v>
      </c>
      <c r="D12" s="70">
        <v>12132</v>
      </c>
      <c r="E12" s="70">
        <v>2276.6</v>
      </c>
      <c r="F12" s="37" t="s">
        <v>30</v>
      </c>
      <c r="G12" s="70">
        <v>828</v>
      </c>
      <c r="H12" s="71">
        <v>5</v>
      </c>
      <c r="I12" s="71">
        <v>4</v>
      </c>
      <c r="J12" s="71">
        <v>62</v>
      </c>
      <c r="K12" s="38" t="s">
        <v>31</v>
      </c>
      <c r="L12" s="72">
        <f t="shared" ref="L12:L21" si="0">M12+N12+O12+P12+Q12</f>
        <v>1905384</v>
      </c>
      <c r="M12" s="72">
        <v>1860000</v>
      </c>
      <c r="N12" s="72"/>
      <c r="O12" s="73">
        <f>ROUND(M12*0.3%,0)</f>
        <v>5580</v>
      </c>
      <c r="P12" s="72"/>
      <c r="Q12" s="74">
        <f t="shared" ref="Q12:Q24" si="1">ROUND(M12*2.14%,0)</f>
        <v>39804</v>
      </c>
      <c r="R12" s="71">
        <f>M12/J12</f>
        <v>30000</v>
      </c>
    </row>
    <row r="13" spans="1:18" ht="56.25">
      <c r="A13" s="39">
        <f t="shared" ref="A13:A24" si="2">A12+1</f>
        <v>2</v>
      </c>
      <c r="B13" s="38" t="s">
        <v>32</v>
      </c>
      <c r="C13" s="39" t="s">
        <v>33</v>
      </c>
      <c r="D13" s="75">
        <v>3035</v>
      </c>
      <c r="E13" s="75">
        <v>693.9</v>
      </c>
      <c r="F13" s="40" t="s">
        <v>34</v>
      </c>
      <c r="G13" s="75">
        <v>607</v>
      </c>
      <c r="H13" s="76">
        <v>2</v>
      </c>
      <c r="I13" s="76">
        <v>2</v>
      </c>
      <c r="J13" s="76">
        <v>16</v>
      </c>
      <c r="K13" s="36" t="s">
        <v>35</v>
      </c>
      <c r="L13" s="72">
        <f t="shared" si="0"/>
        <v>1390686</v>
      </c>
      <c r="M13" s="77">
        <v>1335400</v>
      </c>
      <c r="N13" s="72">
        <v>26708</v>
      </c>
      <c r="O13" s="72"/>
      <c r="P13" s="72"/>
      <c r="Q13" s="78">
        <f t="shared" si="1"/>
        <v>28578</v>
      </c>
      <c r="R13" s="71">
        <f>M13/G13</f>
        <v>2200</v>
      </c>
    </row>
    <row r="14" spans="1:18" ht="75">
      <c r="A14" s="39">
        <f t="shared" si="2"/>
        <v>3</v>
      </c>
      <c r="B14" s="38" t="s">
        <v>36</v>
      </c>
      <c r="C14" s="39" t="s">
        <v>33</v>
      </c>
      <c r="D14" s="75">
        <v>13210</v>
      </c>
      <c r="E14" s="75">
        <v>1700</v>
      </c>
      <c r="F14" s="40" t="s">
        <v>34</v>
      </c>
      <c r="G14" s="75">
        <v>1135</v>
      </c>
      <c r="H14" s="76">
        <v>5</v>
      </c>
      <c r="I14" s="76">
        <v>4</v>
      </c>
      <c r="J14" s="76">
        <v>70</v>
      </c>
      <c r="K14" s="39" t="s">
        <v>37</v>
      </c>
      <c r="L14" s="72">
        <f t="shared" si="0"/>
        <v>3134664</v>
      </c>
      <c r="M14" s="72">
        <v>3060000</v>
      </c>
      <c r="N14" s="72"/>
      <c r="O14" s="79">
        <f>ROUND(M14*0.3%,0)</f>
        <v>9180</v>
      </c>
      <c r="P14" s="72"/>
      <c r="Q14" s="78">
        <f t="shared" si="1"/>
        <v>65484</v>
      </c>
      <c r="R14" s="71">
        <f>M14/E14</f>
        <v>1800</v>
      </c>
    </row>
    <row r="15" spans="1:18" ht="37.5">
      <c r="A15" s="39">
        <f t="shared" si="2"/>
        <v>4</v>
      </c>
      <c r="B15" s="38" t="s">
        <v>38</v>
      </c>
      <c r="C15" s="39" t="s">
        <v>33</v>
      </c>
      <c r="D15" s="75">
        <v>15434</v>
      </c>
      <c r="E15" s="75">
        <v>2801.4</v>
      </c>
      <c r="F15" s="41" t="s">
        <v>30</v>
      </c>
      <c r="G15" s="75">
        <v>1100</v>
      </c>
      <c r="H15" s="76">
        <v>5</v>
      </c>
      <c r="I15" s="76">
        <v>5</v>
      </c>
      <c r="J15" s="76">
        <v>75</v>
      </c>
      <c r="K15" s="39" t="s">
        <v>39</v>
      </c>
      <c r="L15" s="72">
        <f t="shared" si="0"/>
        <v>2366364</v>
      </c>
      <c r="M15" s="77">
        <v>2310000</v>
      </c>
      <c r="N15" s="72"/>
      <c r="O15" s="79">
        <f>ROUND(M15*0.3%,0)</f>
        <v>6930</v>
      </c>
      <c r="P15" s="72"/>
      <c r="Q15" s="78">
        <f t="shared" si="1"/>
        <v>49434</v>
      </c>
      <c r="R15" s="71">
        <f>M15/G15</f>
        <v>2100</v>
      </c>
    </row>
    <row r="16" spans="1:18" ht="56.25">
      <c r="A16" s="39">
        <f t="shared" si="2"/>
        <v>5</v>
      </c>
      <c r="B16" s="38" t="s">
        <v>40</v>
      </c>
      <c r="C16" s="80" t="s">
        <v>33</v>
      </c>
      <c r="D16" s="75">
        <v>3462</v>
      </c>
      <c r="E16" s="75">
        <v>900</v>
      </c>
      <c r="F16" s="40" t="s">
        <v>34</v>
      </c>
      <c r="G16" s="75">
        <v>850</v>
      </c>
      <c r="H16" s="76">
        <v>2</v>
      </c>
      <c r="I16" s="76">
        <v>2</v>
      </c>
      <c r="J16" s="76">
        <v>16</v>
      </c>
      <c r="K16" s="36" t="s">
        <v>35</v>
      </c>
      <c r="L16" s="72">
        <f t="shared" si="0"/>
        <v>1938068</v>
      </c>
      <c r="M16" s="77">
        <v>1870000</v>
      </c>
      <c r="N16" s="72">
        <v>28050</v>
      </c>
      <c r="O16" s="72"/>
      <c r="P16" s="72"/>
      <c r="Q16" s="78">
        <f t="shared" si="1"/>
        <v>40018</v>
      </c>
      <c r="R16" s="71">
        <f>M16/G16</f>
        <v>2200</v>
      </c>
    </row>
    <row r="17" spans="1:18" ht="56.25">
      <c r="A17" s="39">
        <f t="shared" si="2"/>
        <v>6</v>
      </c>
      <c r="B17" s="38" t="s">
        <v>41</v>
      </c>
      <c r="C17" s="39" t="s">
        <v>33</v>
      </c>
      <c r="D17" s="75">
        <v>5566</v>
      </c>
      <c r="E17" s="75">
        <v>1222</v>
      </c>
      <c r="F17" s="40" t="s">
        <v>34</v>
      </c>
      <c r="G17" s="75">
        <v>1200</v>
      </c>
      <c r="H17" s="76">
        <v>2</v>
      </c>
      <c r="I17" s="76">
        <v>3</v>
      </c>
      <c r="J17" s="76">
        <v>24</v>
      </c>
      <c r="K17" s="36" t="s">
        <v>35</v>
      </c>
      <c r="L17" s="72">
        <f t="shared" si="0"/>
        <v>2722896</v>
      </c>
      <c r="M17" s="77">
        <v>2640000</v>
      </c>
      <c r="N17" s="72">
        <v>26400</v>
      </c>
      <c r="O17" s="72"/>
      <c r="P17" s="72"/>
      <c r="Q17" s="78">
        <f t="shared" si="1"/>
        <v>56496</v>
      </c>
      <c r="R17" s="71">
        <f>M17/G17</f>
        <v>2200</v>
      </c>
    </row>
    <row r="18" spans="1:18" ht="56.25">
      <c r="A18" s="39">
        <f t="shared" si="2"/>
        <v>7</v>
      </c>
      <c r="B18" s="38" t="s">
        <v>42</v>
      </c>
      <c r="C18" s="80" t="s">
        <v>33</v>
      </c>
      <c r="D18" s="75">
        <v>5154</v>
      </c>
      <c r="E18" s="75">
        <v>961</v>
      </c>
      <c r="F18" s="40" t="s">
        <v>34</v>
      </c>
      <c r="G18" s="75">
        <v>1129</v>
      </c>
      <c r="H18" s="76">
        <v>2</v>
      </c>
      <c r="I18" s="76">
        <v>3</v>
      </c>
      <c r="J18" s="76">
        <v>22</v>
      </c>
      <c r="K18" s="36" t="s">
        <v>35</v>
      </c>
      <c r="L18" s="72">
        <f t="shared" si="0"/>
        <v>2561791</v>
      </c>
      <c r="M18" s="77">
        <v>2483800</v>
      </c>
      <c r="N18" s="72">
        <v>24838</v>
      </c>
      <c r="O18" s="72"/>
      <c r="P18" s="72"/>
      <c r="Q18" s="78">
        <f t="shared" si="1"/>
        <v>53153</v>
      </c>
      <c r="R18" s="71">
        <f>M18/G18</f>
        <v>2200</v>
      </c>
    </row>
    <row r="19" spans="1:18" ht="56.25">
      <c r="A19" s="39">
        <f t="shared" si="2"/>
        <v>8</v>
      </c>
      <c r="B19" s="38" t="s">
        <v>43</v>
      </c>
      <c r="C19" s="80" t="s">
        <v>33</v>
      </c>
      <c r="D19" s="75">
        <v>2901</v>
      </c>
      <c r="E19" s="75">
        <v>793</v>
      </c>
      <c r="F19" s="40" t="s">
        <v>34</v>
      </c>
      <c r="G19" s="75">
        <v>611</v>
      </c>
      <c r="H19" s="81">
        <v>2</v>
      </c>
      <c r="I19" s="81">
        <v>2</v>
      </c>
      <c r="J19" s="81">
        <v>16</v>
      </c>
      <c r="K19" s="36" t="s">
        <v>35</v>
      </c>
      <c r="L19" s="72">
        <f t="shared" si="0"/>
        <v>1399850</v>
      </c>
      <c r="M19" s="77">
        <v>1344200</v>
      </c>
      <c r="N19" s="72">
        <v>26884</v>
      </c>
      <c r="O19" s="72"/>
      <c r="P19" s="72"/>
      <c r="Q19" s="78">
        <f t="shared" si="1"/>
        <v>28766</v>
      </c>
      <c r="R19" s="71">
        <f>M19/G19</f>
        <v>2200</v>
      </c>
    </row>
    <row r="20" spans="1:18" ht="75">
      <c r="A20" s="39">
        <f t="shared" si="2"/>
        <v>9</v>
      </c>
      <c r="B20" s="38" t="s">
        <v>44</v>
      </c>
      <c r="C20" s="80" t="s">
        <v>33</v>
      </c>
      <c r="D20" s="75">
        <v>5988</v>
      </c>
      <c r="E20" s="75">
        <v>1147</v>
      </c>
      <c r="F20" s="40" t="s">
        <v>34</v>
      </c>
      <c r="G20" s="75">
        <v>763</v>
      </c>
      <c r="H20" s="81">
        <v>3</v>
      </c>
      <c r="I20" s="81">
        <v>2</v>
      </c>
      <c r="J20" s="81">
        <v>24</v>
      </c>
      <c r="K20" s="36" t="s">
        <v>37</v>
      </c>
      <c r="L20" s="72">
        <f t="shared" si="0"/>
        <v>2045967</v>
      </c>
      <c r="M20" s="72">
        <v>1997234</v>
      </c>
      <c r="N20" s="72"/>
      <c r="O20" s="79">
        <f>ROUND(M20*0.3%,0)</f>
        <v>5992</v>
      </c>
      <c r="P20" s="72"/>
      <c r="Q20" s="78">
        <f t="shared" si="1"/>
        <v>42741</v>
      </c>
      <c r="R20" s="71">
        <f>M20/E20</f>
        <v>1741.2676547515257</v>
      </c>
    </row>
    <row r="21" spans="1:18" ht="56.25">
      <c r="A21" s="39">
        <f t="shared" si="2"/>
        <v>10</v>
      </c>
      <c r="B21" s="39" t="s">
        <v>45</v>
      </c>
      <c r="C21" s="80" t="s">
        <v>33</v>
      </c>
      <c r="D21" s="75">
        <v>3979</v>
      </c>
      <c r="E21" s="75">
        <v>793</v>
      </c>
      <c r="F21" s="40" t="s">
        <v>34</v>
      </c>
      <c r="G21" s="75">
        <v>837</v>
      </c>
      <c r="H21" s="81">
        <v>2</v>
      </c>
      <c r="I21" s="81">
        <v>3</v>
      </c>
      <c r="J21" s="81">
        <v>18</v>
      </c>
      <c r="K21" s="36" t="s">
        <v>35</v>
      </c>
      <c r="L21" s="72">
        <f t="shared" si="0"/>
        <v>1908427</v>
      </c>
      <c r="M21" s="77">
        <v>1841400</v>
      </c>
      <c r="N21" s="72">
        <v>27621</v>
      </c>
      <c r="O21" s="72"/>
      <c r="P21" s="72"/>
      <c r="Q21" s="78">
        <f t="shared" si="1"/>
        <v>39406</v>
      </c>
      <c r="R21" s="71">
        <f>M21/G21</f>
        <v>2200</v>
      </c>
    </row>
    <row r="22" spans="1:18" ht="56.25">
      <c r="A22" s="42">
        <f t="shared" si="2"/>
        <v>11</v>
      </c>
      <c r="B22" s="42" t="s">
        <v>46</v>
      </c>
      <c r="C22" s="82" t="s">
        <v>33</v>
      </c>
      <c r="D22" s="83">
        <v>3232</v>
      </c>
      <c r="E22" s="83">
        <v>665.7</v>
      </c>
      <c r="F22" s="43" t="s">
        <v>34</v>
      </c>
      <c r="G22" s="83">
        <v>828</v>
      </c>
      <c r="H22" s="84">
        <v>2</v>
      </c>
      <c r="I22" s="84">
        <v>2</v>
      </c>
      <c r="J22" s="84">
        <v>16</v>
      </c>
      <c r="K22" s="42" t="s">
        <v>47</v>
      </c>
      <c r="L22" s="85">
        <f>M22+N22+O22+P22+Q22</f>
        <v>380653</v>
      </c>
      <c r="M22" s="85">
        <f>J22*22000</f>
        <v>352000</v>
      </c>
      <c r="N22" s="85">
        <f>M22*0.06</f>
        <v>21120</v>
      </c>
      <c r="O22" s="85"/>
      <c r="P22" s="85"/>
      <c r="Q22" s="86">
        <f t="shared" si="1"/>
        <v>7533</v>
      </c>
      <c r="R22" s="87">
        <f>M22/J22</f>
        <v>22000</v>
      </c>
    </row>
    <row r="23" spans="1:18" ht="56.25">
      <c r="A23" s="42">
        <f t="shared" si="2"/>
        <v>12</v>
      </c>
      <c r="B23" s="42" t="s">
        <v>48</v>
      </c>
      <c r="C23" s="82" t="s">
        <v>29</v>
      </c>
      <c r="D23" s="83">
        <v>4085</v>
      </c>
      <c r="E23" s="83">
        <v>810.8</v>
      </c>
      <c r="F23" s="43" t="s">
        <v>30</v>
      </c>
      <c r="G23" s="83">
        <v>630</v>
      </c>
      <c r="H23" s="84">
        <v>2</v>
      </c>
      <c r="I23" s="84">
        <v>3</v>
      </c>
      <c r="J23" s="84">
        <v>18</v>
      </c>
      <c r="K23" s="42" t="s">
        <v>49</v>
      </c>
      <c r="L23" s="88">
        <f t="shared" ref="L23:L24" si="3">M23+N23+O23+P23+Q23</f>
        <v>1419818</v>
      </c>
      <c r="M23" s="89">
        <f>G23*2200</f>
        <v>1386000</v>
      </c>
      <c r="N23" s="88"/>
      <c r="O23" s="90">
        <f>ROUND(M23*0.3%,0)</f>
        <v>4158</v>
      </c>
      <c r="P23" s="88"/>
      <c r="Q23" s="86">
        <f t="shared" si="1"/>
        <v>29660</v>
      </c>
      <c r="R23" s="91">
        <f>M23/G23</f>
        <v>2200</v>
      </c>
    </row>
    <row r="24" spans="1:18" ht="56.25">
      <c r="A24" s="42">
        <f t="shared" si="2"/>
        <v>13</v>
      </c>
      <c r="B24" s="42" t="s">
        <v>50</v>
      </c>
      <c r="C24" s="82" t="s">
        <v>33</v>
      </c>
      <c r="D24" s="83">
        <v>3195</v>
      </c>
      <c r="E24" s="83">
        <v>661.8</v>
      </c>
      <c r="F24" s="43" t="s">
        <v>34</v>
      </c>
      <c r="G24" s="83">
        <v>630</v>
      </c>
      <c r="H24" s="84">
        <v>2</v>
      </c>
      <c r="I24" s="84">
        <v>2</v>
      </c>
      <c r="J24" s="84">
        <v>16</v>
      </c>
      <c r="K24" s="42" t="s">
        <v>35</v>
      </c>
      <c r="L24" s="88">
        <f t="shared" si="3"/>
        <v>1632330</v>
      </c>
      <c r="M24" s="89">
        <f>G24*2500</f>
        <v>1575000</v>
      </c>
      <c r="N24" s="88">
        <f>M24*0.015</f>
        <v>23625</v>
      </c>
      <c r="O24" s="88"/>
      <c r="P24" s="88"/>
      <c r="Q24" s="86">
        <f t="shared" si="1"/>
        <v>33705</v>
      </c>
      <c r="R24" s="91">
        <f>M24/G24</f>
        <v>2500</v>
      </c>
    </row>
    <row r="25" spans="1:18" ht="18.75">
      <c r="A25" s="168" t="s">
        <v>51</v>
      </c>
      <c r="B25" s="169"/>
      <c r="C25" s="38" t="s">
        <v>26</v>
      </c>
      <c r="D25" s="44">
        <f>SUM(D12:D24)</f>
        <v>81373</v>
      </c>
      <c r="E25" s="44">
        <f>SUM(E12:E24)</f>
        <v>15426.199999999999</v>
      </c>
      <c r="F25" s="44" t="s">
        <v>26</v>
      </c>
      <c r="G25" s="44">
        <f>SUM(G12:G24)</f>
        <v>11148</v>
      </c>
      <c r="H25" s="45" t="s">
        <v>26</v>
      </c>
      <c r="I25" s="45" t="s">
        <v>26</v>
      </c>
      <c r="J25" s="45">
        <f>SUM(J12:J24)</f>
        <v>393</v>
      </c>
      <c r="K25" s="45" t="s">
        <v>26</v>
      </c>
      <c r="L25" s="74">
        <f>SUM(L12:L24)</f>
        <v>24806898</v>
      </c>
      <c r="M25" s="74">
        <f>SUM(M12:M24)</f>
        <v>24055034</v>
      </c>
      <c r="N25" s="74">
        <f>SUM(N12:N24)</f>
        <v>205246</v>
      </c>
      <c r="O25" s="74">
        <f>SUM(O12:O24)</f>
        <v>31840</v>
      </c>
      <c r="P25" s="74"/>
      <c r="Q25" s="74">
        <f>SUM(Q12:Q24)</f>
        <v>514778</v>
      </c>
      <c r="R25" s="45" t="s">
        <v>26</v>
      </c>
    </row>
    <row r="26" spans="1:18" ht="33">
      <c r="A26" s="170" t="s">
        <v>52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2"/>
    </row>
    <row r="27" spans="1:18" ht="18.75">
      <c r="A27" s="173" t="s">
        <v>25</v>
      </c>
      <c r="B27" s="174"/>
      <c r="C27" s="46" t="s">
        <v>26</v>
      </c>
      <c r="D27" s="92" t="e">
        <f>#REF!+#REF!+#REF!+#REF!+#REF!+#REF!+#REF!+#REF!+#REF!+#REF!+#REF!+#REF!+#REF!+#REF!+#REF!+#REF!+#REF!+#REF!+#REF!+#REF!+#REF!+#REF!+#REF!+#REF!+#REF!+#REF!+#REF!+#REF!+#REF!+#REF!+#REF!+#REF!+#REF!+#REF!+#REF!+#REF!+#REF!+D37</f>
        <v>#REF!</v>
      </c>
      <c r="E27" s="47" t="e">
        <f>#REF!+#REF!+#REF!+#REF!+#REF!+#REF!+#REF!+#REF!+#REF!+#REF!+#REF!+#REF!+#REF!+#REF!+#REF!+#REF!+#REF!+#REF!+#REF!+#REF!+#REF!+#REF!+#REF!+#REF!+#REF!+#REF!+#REF!+#REF!+#REF!+#REF!+#REF!+#REF!+#REF!+#REF!+#REF!+#REF!+#REF!+E37</f>
        <v>#REF!</v>
      </c>
      <c r="F27" s="46" t="s">
        <v>26</v>
      </c>
      <c r="G27" s="47" t="e">
        <f>#REF!+#REF!+#REF!+#REF!+#REF!+#REF!+#REF!+#REF!+#REF!+#REF!+#REF!+#REF!+#REF!+#REF!+#REF!+#REF!+#REF!+#REF!+#REF!+#REF!+#REF!+#REF!+#REF!+#REF!+#REF!+#REF!+#REF!+#REF!+#REF!+#REF!+#REF!+#REF!+#REF!+#REF!+#REF!+#REF!+#REF!+G37</f>
        <v>#REF!</v>
      </c>
      <c r="H27" s="46" t="s">
        <v>26</v>
      </c>
      <c r="I27" s="46" t="s">
        <v>26</v>
      </c>
      <c r="J27" s="46" t="e">
        <f>#REF!+#REF!+#REF!+#REF!+#REF!+#REF!+#REF!+#REF!+#REF!+#REF!+#REF!+#REF!+#REF!+#REF!+#REF!+#REF!+#REF!+#REF!+#REF!+#REF!+#REF!+#REF!+#REF!+#REF!+#REF!+#REF!+#REF!+#REF!+#REF!+#REF!+#REF!+#REF!+#REF!+#REF!+#REF!+#REF!+#REF!+J37</f>
        <v>#REF!</v>
      </c>
      <c r="K27" s="47" t="s">
        <v>26</v>
      </c>
      <c r="L27" s="47" t="e">
        <f>#REF!+#REF!+#REF!+#REF!+#REF!+#REF!+#REF!+#REF!+#REF!+#REF!+#REF!+#REF!+#REF!+#REF!+#REF!+#REF!+#REF!+#REF!+#REF!+#REF!+#REF!+#REF!+#REF!+#REF!+#REF!+#REF!+#REF!+#REF!+#REF!+#REF!+#REF!+#REF!+#REF!+#REF!+#REF!+#REF!+#REF!+L37</f>
        <v>#REF!</v>
      </c>
      <c r="M27" s="47" t="e">
        <f>#REF!+#REF!+#REF!+#REF!+#REF!+#REF!+#REF!+#REF!+#REF!+#REF!+#REF!+#REF!+#REF!+#REF!+#REF!+#REF!+#REF!+#REF!+#REF!+#REF!+#REF!+#REF!+#REF!+#REF!+#REF!+#REF!+#REF!+#REF!+#REF!+#REF!+#REF!+#REF!+#REF!+#REF!+#REF!+#REF!+#REF!+M37</f>
        <v>#REF!</v>
      </c>
      <c r="N27" s="47" t="e">
        <f>#REF!+#REF!+#REF!+#REF!+#REF!+#REF!+#REF!+#REF!+#REF!+#REF!+#REF!+#REF!+#REF!+#REF!+#REF!+#REF!+#REF!+#REF!+#REF!+#REF!+#REF!+#REF!+#REF!+#REF!+#REF!+#REF!+#REF!+#REF!+#REF!+#REF!+#REF!+#REF!+#REF!+#REF!+#REF!+#REF!+#REF!+N37</f>
        <v>#REF!</v>
      </c>
      <c r="O27" s="47" t="e">
        <f>#REF!+#REF!+#REF!+#REF!+#REF!+#REF!+#REF!+#REF!+#REF!+#REF!+#REF!+#REF!+#REF!+#REF!+#REF!+#REF!+#REF!+#REF!+#REF!+#REF!+#REF!+#REF!+#REF!+#REF!+#REF!+#REF!+#REF!+#REF!+#REF!+#REF!+#REF!+#REF!+#REF!+#REF!+#REF!+#REF!+#REF!+O37</f>
        <v>#REF!</v>
      </c>
      <c r="P27" s="47"/>
      <c r="Q27" s="47" t="e">
        <f>#REF!+#REF!+#REF!+#REF!+#REF!+#REF!+#REF!+#REF!+#REF!+#REF!+#REF!+#REF!+#REF!+#REF!+#REF!+#REF!+#REF!+#REF!+#REF!+#REF!+#REF!+#REF!+#REF!+#REF!+#REF!+#REF!+#REF!+#REF!+#REF!+#REF!+#REF!+#REF!+#REF!+#REF!+#REF!+#REF!+#REF!+Q37</f>
        <v>#REF!</v>
      </c>
      <c r="R27" s="46"/>
    </row>
    <row r="28" spans="1:18" ht="18.75">
      <c r="A28" s="146" t="s">
        <v>27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8"/>
    </row>
    <row r="29" spans="1:18" ht="37.5">
      <c r="A29" s="24">
        <v>1</v>
      </c>
      <c r="B29" s="55" t="s">
        <v>53</v>
      </c>
      <c r="C29" s="25" t="s">
        <v>29</v>
      </c>
      <c r="D29" s="48">
        <v>15996</v>
      </c>
      <c r="E29" s="48">
        <v>3100.7</v>
      </c>
      <c r="F29" s="48" t="s">
        <v>30</v>
      </c>
      <c r="G29" s="48">
        <v>1114.7</v>
      </c>
      <c r="H29" s="93">
        <v>5</v>
      </c>
      <c r="I29" s="93">
        <v>6</v>
      </c>
      <c r="J29" s="93">
        <v>90</v>
      </c>
      <c r="K29" s="25" t="s">
        <v>39</v>
      </c>
      <c r="L29" s="94">
        <f t="shared" ref="L29:L36" si="4">M29+N29+O29+P29+Q29</f>
        <v>2283797</v>
      </c>
      <c r="M29" s="94">
        <v>2229400</v>
      </c>
      <c r="N29" s="94"/>
      <c r="O29" s="95">
        <f>ROUND(M29*0.3%,0)</f>
        <v>6688</v>
      </c>
      <c r="P29" s="96"/>
      <c r="Q29" s="95">
        <f t="shared" ref="Q29:Q36" si="5">ROUND(M29*2.14%,0)</f>
        <v>47709</v>
      </c>
      <c r="R29" s="93">
        <f>M29/G29</f>
        <v>2000</v>
      </c>
    </row>
    <row r="30" spans="1:18" ht="37.5">
      <c r="A30" s="25">
        <f t="shared" ref="A30:A36" si="6">A29+1</f>
        <v>2</v>
      </c>
      <c r="B30" s="55" t="s">
        <v>54</v>
      </c>
      <c r="C30" s="51" t="s">
        <v>29</v>
      </c>
      <c r="D30" s="50">
        <v>15772</v>
      </c>
      <c r="E30" s="50">
        <v>3063</v>
      </c>
      <c r="F30" s="49" t="s">
        <v>30</v>
      </c>
      <c r="G30" s="50">
        <v>1118</v>
      </c>
      <c r="H30" s="97">
        <v>5</v>
      </c>
      <c r="I30" s="97">
        <v>6</v>
      </c>
      <c r="J30" s="97">
        <v>90</v>
      </c>
      <c r="K30" s="25" t="s">
        <v>39</v>
      </c>
      <c r="L30" s="98">
        <f t="shared" si="4"/>
        <v>2290558</v>
      </c>
      <c r="M30" s="98">
        <v>2236000</v>
      </c>
      <c r="N30" s="98"/>
      <c r="O30" s="95">
        <f>ROUND(M30*0.3%,0)</f>
        <v>6708</v>
      </c>
      <c r="P30" s="98"/>
      <c r="Q30" s="95">
        <f t="shared" si="5"/>
        <v>47850</v>
      </c>
      <c r="R30" s="55">
        <f>M30/G30</f>
        <v>2000</v>
      </c>
    </row>
    <row r="31" spans="1:18" ht="93.75">
      <c r="A31" s="25">
        <f t="shared" si="6"/>
        <v>3</v>
      </c>
      <c r="B31" s="55" t="s">
        <v>55</v>
      </c>
      <c r="C31" s="25" t="s">
        <v>29</v>
      </c>
      <c r="D31" s="48">
        <v>14254</v>
      </c>
      <c r="E31" s="48">
        <v>2500</v>
      </c>
      <c r="F31" s="48" t="s">
        <v>30</v>
      </c>
      <c r="G31" s="48">
        <v>914.3</v>
      </c>
      <c r="H31" s="93">
        <v>5</v>
      </c>
      <c r="I31" s="93">
        <v>4</v>
      </c>
      <c r="J31" s="93">
        <v>60</v>
      </c>
      <c r="K31" s="25" t="s">
        <v>31</v>
      </c>
      <c r="L31" s="94">
        <f t="shared" si="4"/>
        <v>1229280</v>
      </c>
      <c r="M31" s="94">
        <v>1200000</v>
      </c>
      <c r="N31" s="95"/>
      <c r="O31" s="95">
        <f>ROUND(M31*0.3%,0)</f>
        <v>3600</v>
      </c>
      <c r="P31" s="94"/>
      <c r="Q31" s="95">
        <f t="shared" si="5"/>
        <v>25680</v>
      </c>
      <c r="R31" s="93">
        <f>M31/J31</f>
        <v>20000</v>
      </c>
    </row>
    <row r="32" spans="1:18" ht="93.75">
      <c r="A32" s="25">
        <f t="shared" si="6"/>
        <v>4</v>
      </c>
      <c r="B32" s="55" t="s">
        <v>56</v>
      </c>
      <c r="C32" s="51" t="s">
        <v>29</v>
      </c>
      <c r="D32" s="50">
        <v>17692</v>
      </c>
      <c r="E32" s="50">
        <v>3278</v>
      </c>
      <c r="F32" s="50" t="s">
        <v>30</v>
      </c>
      <c r="G32" s="50">
        <v>1244</v>
      </c>
      <c r="H32" s="99">
        <v>5</v>
      </c>
      <c r="I32" s="99">
        <v>6</v>
      </c>
      <c r="J32" s="99">
        <v>90</v>
      </c>
      <c r="K32" s="51" t="s">
        <v>57</v>
      </c>
      <c r="L32" s="100">
        <f t="shared" si="4"/>
        <v>1567332</v>
      </c>
      <c r="M32" s="100">
        <v>1530000</v>
      </c>
      <c r="N32" s="100"/>
      <c r="O32" s="95">
        <f>ROUND(M32*0.3%,0)</f>
        <v>4590</v>
      </c>
      <c r="P32" s="100"/>
      <c r="Q32" s="95">
        <f t="shared" si="5"/>
        <v>32742</v>
      </c>
      <c r="R32" s="99">
        <f>M32/J32</f>
        <v>17000</v>
      </c>
    </row>
    <row r="33" spans="1:18" ht="75">
      <c r="A33" s="25">
        <f t="shared" si="6"/>
        <v>5</v>
      </c>
      <c r="B33" s="55" t="s">
        <v>58</v>
      </c>
      <c r="C33" s="51" t="s">
        <v>33</v>
      </c>
      <c r="D33" s="50">
        <v>13149</v>
      </c>
      <c r="E33" s="50">
        <v>1650</v>
      </c>
      <c r="F33" s="49" t="s">
        <v>34</v>
      </c>
      <c r="G33" s="101">
        <v>1123</v>
      </c>
      <c r="H33" s="102">
        <v>5</v>
      </c>
      <c r="I33" s="102">
        <v>4</v>
      </c>
      <c r="J33" s="102">
        <v>70</v>
      </c>
      <c r="K33" s="52" t="s">
        <v>37</v>
      </c>
      <c r="L33" s="103">
        <f t="shared" si="4"/>
        <v>3042468</v>
      </c>
      <c r="M33" s="104">
        <v>2970000</v>
      </c>
      <c r="N33" s="103"/>
      <c r="O33" s="105">
        <f>ROUND(M33*0.3%,0)</f>
        <v>8910</v>
      </c>
      <c r="P33" s="103"/>
      <c r="Q33" s="105">
        <f t="shared" si="5"/>
        <v>63558</v>
      </c>
      <c r="R33" s="102">
        <f>M33/E33</f>
        <v>1800</v>
      </c>
    </row>
    <row r="34" spans="1:18" ht="56.25">
      <c r="A34" s="26">
        <f t="shared" si="6"/>
        <v>6</v>
      </c>
      <c r="B34" s="106" t="s">
        <v>59</v>
      </c>
      <c r="C34" s="52" t="s">
        <v>33</v>
      </c>
      <c r="D34" s="101">
        <v>21660</v>
      </c>
      <c r="E34" s="101">
        <v>3961.2</v>
      </c>
      <c r="F34" s="49" t="s">
        <v>34</v>
      </c>
      <c r="G34" s="101">
        <v>2206</v>
      </c>
      <c r="H34" s="107">
        <v>5</v>
      </c>
      <c r="I34" s="107">
        <v>6</v>
      </c>
      <c r="J34" s="107">
        <v>73</v>
      </c>
      <c r="K34" s="52" t="s">
        <v>35</v>
      </c>
      <c r="L34" s="103">
        <f t="shared" si="4"/>
        <v>4550537</v>
      </c>
      <c r="M34" s="108">
        <v>4412000</v>
      </c>
      <c r="N34" s="108">
        <v>44120</v>
      </c>
      <c r="O34" s="108"/>
      <c r="P34" s="108"/>
      <c r="Q34" s="95">
        <f t="shared" si="5"/>
        <v>94417</v>
      </c>
      <c r="R34" s="109">
        <f>M34/G34</f>
        <v>2000</v>
      </c>
    </row>
    <row r="35" spans="1:18" ht="56.25">
      <c r="A35" s="26">
        <f t="shared" si="6"/>
        <v>7</v>
      </c>
      <c r="B35" s="106" t="s">
        <v>60</v>
      </c>
      <c r="C35" s="52" t="s">
        <v>33</v>
      </c>
      <c r="D35" s="101">
        <v>3313</v>
      </c>
      <c r="E35" s="101">
        <v>893</v>
      </c>
      <c r="F35" s="49" t="s">
        <v>34</v>
      </c>
      <c r="G35" s="101">
        <v>845</v>
      </c>
      <c r="H35" s="107">
        <v>2</v>
      </c>
      <c r="I35" s="107">
        <v>2</v>
      </c>
      <c r="J35" s="107">
        <v>16</v>
      </c>
      <c r="K35" s="52" t="s">
        <v>35</v>
      </c>
      <c r="L35" s="103">
        <f t="shared" si="4"/>
        <v>1754143</v>
      </c>
      <c r="M35" s="108">
        <v>1692535</v>
      </c>
      <c r="N35" s="108">
        <v>25388</v>
      </c>
      <c r="O35" s="108"/>
      <c r="P35" s="108"/>
      <c r="Q35" s="95">
        <f t="shared" si="5"/>
        <v>36220</v>
      </c>
      <c r="R35" s="109">
        <f>M35/G35</f>
        <v>2003</v>
      </c>
    </row>
    <row r="36" spans="1:18" ht="56.25">
      <c r="A36" s="26">
        <f t="shared" si="6"/>
        <v>8</v>
      </c>
      <c r="B36" s="106" t="s">
        <v>61</v>
      </c>
      <c r="C36" s="26" t="s">
        <v>33</v>
      </c>
      <c r="D36" s="53">
        <v>4826</v>
      </c>
      <c r="E36" s="53">
        <v>1408.1</v>
      </c>
      <c r="F36" s="53" t="s">
        <v>34</v>
      </c>
      <c r="G36" s="53">
        <v>1200</v>
      </c>
      <c r="H36" s="110">
        <v>2</v>
      </c>
      <c r="I36" s="110">
        <v>3</v>
      </c>
      <c r="J36" s="110">
        <v>24</v>
      </c>
      <c r="K36" s="26" t="s">
        <v>35</v>
      </c>
      <c r="L36" s="111">
        <f t="shared" si="4"/>
        <v>2611728</v>
      </c>
      <c r="M36" s="108">
        <v>2520000</v>
      </c>
      <c r="N36" s="108">
        <v>37800</v>
      </c>
      <c r="O36" s="108"/>
      <c r="P36" s="108"/>
      <c r="Q36" s="95">
        <f t="shared" si="5"/>
        <v>53928</v>
      </c>
      <c r="R36" s="109">
        <f>M36/G36</f>
        <v>2100</v>
      </c>
    </row>
    <row r="37" spans="1:18" ht="18.75">
      <c r="A37" s="149" t="s">
        <v>51</v>
      </c>
      <c r="B37" s="150"/>
      <c r="C37" s="112" t="s">
        <v>26</v>
      </c>
      <c r="D37" s="54">
        <f>SUM(D29:D36)</f>
        <v>106662</v>
      </c>
      <c r="E37" s="54">
        <f>SUM(E29:E36)</f>
        <v>19854</v>
      </c>
      <c r="F37" s="54" t="s">
        <v>26</v>
      </c>
      <c r="G37" s="54">
        <f>SUM(G29:G36)</f>
        <v>9765</v>
      </c>
      <c r="H37" s="55" t="s">
        <v>26</v>
      </c>
      <c r="I37" s="55" t="s">
        <v>26</v>
      </c>
      <c r="J37" s="55">
        <f>SUM(J29:J36)</f>
        <v>513</v>
      </c>
      <c r="K37" s="55" t="s">
        <v>26</v>
      </c>
      <c r="L37" s="98">
        <f>SUM(L29:L36)</f>
        <v>19329843</v>
      </c>
      <c r="M37" s="98">
        <f>SUM(M29:M36)</f>
        <v>18789935</v>
      </c>
      <c r="N37" s="98">
        <f>SUM(N29:N36)</f>
        <v>107308</v>
      </c>
      <c r="O37" s="98">
        <f>SUM(O29:O36)</f>
        <v>30496</v>
      </c>
      <c r="P37" s="98"/>
      <c r="Q37" s="98">
        <f>SUM(Q29:Q36)</f>
        <v>402104</v>
      </c>
      <c r="R37" s="55" t="s">
        <v>26</v>
      </c>
    </row>
    <row r="38" spans="1:18" ht="27">
      <c r="A38" s="151" t="s">
        <v>62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3"/>
    </row>
    <row r="39" spans="1:18" ht="18.75">
      <c r="A39" s="154" t="s">
        <v>25</v>
      </c>
      <c r="B39" s="155"/>
      <c r="C39" s="56" t="s">
        <v>26</v>
      </c>
      <c r="D39" s="113" t="e">
        <f>#REF!+#REF!+#REF!+#REF!+#REF!+#REF!+#REF!+#REF!+#REF!+#REF!+#REF!+#REF!+#REF!+#REF!+#REF!+#REF!+#REF!+#REF!+#REF!+#REF!+#REF!+#REF!+#REF!+#REF!+#REF!+#REF!+#REF!+#REF!+#REF!+#REF!+#REF!+#REF!+#REF!+#REF!+#REF!+#REF!+#REF!+D48</f>
        <v>#REF!</v>
      </c>
      <c r="E39" s="57" t="e">
        <f>#REF!+#REF!+#REF!+#REF!+#REF!+#REF!+#REF!+#REF!+#REF!+#REF!+#REF!+#REF!+#REF!+#REF!+#REF!+#REF!+#REF!+#REF!+#REF!+#REF!+#REF!+#REF!+#REF!+#REF!+#REF!+#REF!+#REF!+#REF!+#REF!+#REF!+#REF!+#REF!+#REF!+#REF!+#REF!+#REF!+#REF!+E48</f>
        <v>#REF!</v>
      </c>
      <c r="F39" s="56" t="s">
        <v>26</v>
      </c>
      <c r="G39" s="57" t="e">
        <f>#REF!+#REF!+#REF!+#REF!+#REF!+#REF!+#REF!+#REF!+#REF!+#REF!+#REF!+#REF!+#REF!+#REF!+#REF!+#REF!+#REF!+#REF!+#REF!+#REF!+#REF!+#REF!+#REF!+#REF!+#REF!+#REF!+#REF!+#REF!+#REF!+#REF!+#REF!+#REF!+#REF!+#REF!+#REF!+#REF!+#REF!+G48</f>
        <v>#REF!</v>
      </c>
      <c r="H39" s="56" t="s">
        <v>26</v>
      </c>
      <c r="I39" s="56" t="s">
        <v>26</v>
      </c>
      <c r="J39" s="56" t="e">
        <f>#REF!+#REF!+#REF!+#REF!+#REF!+#REF!+#REF!+#REF!+#REF!+#REF!+#REF!+#REF!+#REF!+#REF!+#REF!+#REF!+#REF!+#REF!+#REF!+#REF!+#REF!+#REF!+#REF!+#REF!+#REF!+#REF!+#REF!+#REF!+#REF!+#REF!+#REF!+#REF!+#REF!+#REF!+#REF!+#REF!+#REF!+J48</f>
        <v>#REF!</v>
      </c>
      <c r="K39" s="57" t="s">
        <v>26</v>
      </c>
      <c r="L39" s="57" t="e">
        <f>#REF!+#REF!+#REF!+#REF!+#REF!+#REF!+#REF!+#REF!+#REF!+#REF!+#REF!+#REF!+#REF!+#REF!+#REF!+#REF!+#REF!+#REF!+#REF!+#REF!+#REF!+#REF!+#REF!+#REF!+#REF!+#REF!+#REF!+#REF!+#REF!+#REF!+#REF!+#REF!+#REF!+#REF!+#REF!+#REF!+#REF!+L48</f>
        <v>#REF!</v>
      </c>
      <c r="M39" s="57" t="e">
        <f>#REF!+#REF!+#REF!+#REF!+#REF!+#REF!+#REF!+#REF!+#REF!+#REF!+#REF!+#REF!+#REF!+#REF!+#REF!+#REF!+#REF!+#REF!+#REF!+#REF!+#REF!+#REF!+#REF!+#REF!+#REF!+#REF!+#REF!+#REF!+#REF!+#REF!+#REF!+#REF!+#REF!+#REF!+#REF!+#REF!+#REF!+M48</f>
        <v>#REF!</v>
      </c>
      <c r="N39" s="57" t="e">
        <f>#REF!+#REF!+#REF!+#REF!+#REF!+#REF!+#REF!+#REF!+#REF!+#REF!+#REF!+#REF!+#REF!+#REF!+#REF!+#REF!+#REF!+#REF!+#REF!+#REF!+#REF!+#REF!+#REF!+#REF!+#REF!+#REF!+#REF!+#REF!+#REF!+#REF!+#REF!+#REF!+#REF!+#REF!+#REF!+#REF!+#REF!+N48</f>
        <v>#REF!</v>
      </c>
      <c r="O39" s="57" t="e">
        <f>#REF!+#REF!+#REF!+#REF!+#REF!+#REF!+#REF!+#REF!+#REF!+#REF!+#REF!+#REF!+#REF!+#REF!+#REF!+#REF!+#REF!+#REF!+#REF!+#REF!+#REF!+#REF!+#REF!+#REF!+#REF!+#REF!+#REF!+#REF!+#REF!+#REF!+#REF!+#REF!+#REF!+#REF!+#REF!+#REF!+#REF!+O48</f>
        <v>#REF!</v>
      </c>
      <c r="P39" s="57"/>
      <c r="Q39" s="57" t="e">
        <f>#REF!+#REF!+#REF!+#REF!+#REF!+#REF!+#REF!+#REF!+#REF!+#REF!+#REF!+#REF!+#REF!+#REF!+#REF!+#REF!+#REF!+#REF!+#REF!+#REF!+#REF!+#REF!+#REF!+#REF!+#REF!+#REF!+#REF!+#REF!+#REF!+#REF!+#REF!+#REF!+#REF!+#REF!+#REF!+#REF!+#REF!+Q48</f>
        <v>#REF!</v>
      </c>
      <c r="R39" s="56"/>
    </row>
    <row r="40" spans="1:18" ht="18.75">
      <c r="A40" s="156" t="s">
        <v>27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8"/>
    </row>
    <row r="41" spans="1:18" ht="93.75">
      <c r="A41" s="58">
        <v>1</v>
      </c>
      <c r="B41" s="114" t="s">
        <v>63</v>
      </c>
      <c r="C41" s="58" t="s">
        <v>29</v>
      </c>
      <c r="D41" s="60">
        <v>13249</v>
      </c>
      <c r="E41" s="60">
        <v>2295.1</v>
      </c>
      <c r="F41" s="59" t="s">
        <v>30</v>
      </c>
      <c r="G41" s="60">
        <v>845</v>
      </c>
      <c r="H41" s="115">
        <v>5</v>
      </c>
      <c r="I41" s="115">
        <v>4</v>
      </c>
      <c r="J41" s="115">
        <v>60</v>
      </c>
      <c r="K41" s="58" t="s">
        <v>31</v>
      </c>
      <c r="L41" s="116">
        <f t="shared" ref="L41:L47" si="7">M41+N41+O41+P41+Q41</f>
        <v>1352208</v>
      </c>
      <c r="M41" s="116">
        <v>1320000</v>
      </c>
      <c r="N41" s="117"/>
      <c r="O41" s="118">
        <f>ROUND(M41*0.3%,0)</f>
        <v>3960</v>
      </c>
      <c r="P41" s="116"/>
      <c r="Q41" s="117">
        <f t="shared" ref="Q41:Q47" si="8">ROUND(M41*2.14%,0)</f>
        <v>28248</v>
      </c>
      <c r="R41" s="115">
        <f>M41/J41</f>
        <v>22000</v>
      </c>
    </row>
    <row r="42" spans="1:18" ht="56.25">
      <c r="A42" s="58">
        <f t="shared" ref="A42:A47" si="9">A41+1</f>
        <v>2</v>
      </c>
      <c r="B42" s="114" t="s">
        <v>64</v>
      </c>
      <c r="C42" s="58" t="s">
        <v>33</v>
      </c>
      <c r="D42" s="60">
        <v>35458</v>
      </c>
      <c r="E42" s="60">
        <v>6320.2</v>
      </c>
      <c r="F42" s="60" t="s">
        <v>34</v>
      </c>
      <c r="G42" s="60">
        <v>2925</v>
      </c>
      <c r="H42" s="115">
        <v>5</v>
      </c>
      <c r="I42" s="115">
        <v>11</v>
      </c>
      <c r="J42" s="115">
        <v>174</v>
      </c>
      <c r="K42" s="58" t="s">
        <v>65</v>
      </c>
      <c r="L42" s="116">
        <f t="shared" si="7"/>
        <v>4127645</v>
      </c>
      <c r="M42" s="119">
        <v>4001983</v>
      </c>
      <c r="N42" s="116">
        <v>40020</v>
      </c>
      <c r="O42" s="116"/>
      <c r="P42" s="116"/>
      <c r="Q42" s="117">
        <f t="shared" si="8"/>
        <v>85642</v>
      </c>
      <c r="R42" s="115">
        <f>M42/J42</f>
        <v>22999.902298850575</v>
      </c>
    </row>
    <row r="43" spans="1:18" ht="93.75">
      <c r="A43" s="58">
        <f t="shared" si="9"/>
        <v>3</v>
      </c>
      <c r="B43" s="114" t="s">
        <v>66</v>
      </c>
      <c r="C43" s="58" t="s">
        <v>33</v>
      </c>
      <c r="D43" s="60">
        <v>13146</v>
      </c>
      <c r="E43" s="60">
        <v>1660</v>
      </c>
      <c r="F43" s="60" t="s">
        <v>34</v>
      </c>
      <c r="G43" s="60">
        <v>1127</v>
      </c>
      <c r="H43" s="115">
        <v>5</v>
      </c>
      <c r="I43" s="115">
        <v>4</v>
      </c>
      <c r="J43" s="115">
        <v>70</v>
      </c>
      <c r="K43" s="58" t="s">
        <v>67</v>
      </c>
      <c r="L43" s="116">
        <f t="shared" si="7"/>
        <v>3060907</v>
      </c>
      <c r="M43" s="116">
        <v>2988000</v>
      </c>
      <c r="N43" s="116"/>
      <c r="O43" s="118">
        <f>ROUND(M43*0.3%,0)</f>
        <v>8964</v>
      </c>
      <c r="P43" s="116"/>
      <c r="Q43" s="117">
        <f t="shared" si="8"/>
        <v>63943</v>
      </c>
      <c r="R43" s="115">
        <f>M43/E43</f>
        <v>1800</v>
      </c>
    </row>
    <row r="44" spans="1:18" ht="75">
      <c r="A44" s="58">
        <f t="shared" si="9"/>
        <v>4</v>
      </c>
      <c r="B44" s="114" t="s">
        <v>68</v>
      </c>
      <c r="C44" s="58" t="s">
        <v>33</v>
      </c>
      <c r="D44" s="60">
        <v>5877</v>
      </c>
      <c r="E44" s="60">
        <v>1295.5</v>
      </c>
      <c r="F44" s="60" t="s">
        <v>34</v>
      </c>
      <c r="G44" s="60">
        <v>1205</v>
      </c>
      <c r="H44" s="115">
        <v>2</v>
      </c>
      <c r="I44" s="115">
        <v>3</v>
      </c>
      <c r="J44" s="115">
        <v>24</v>
      </c>
      <c r="K44" s="58" t="s">
        <v>69</v>
      </c>
      <c r="L44" s="116">
        <f t="shared" si="7"/>
        <v>2734241</v>
      </c>
      <c r="M44" s="120">
        <v>2651000</v>
      </c>
      <c r="N44" s="121">
        <v>26510</v>
      </c>
      <c r="O44" s="121"/>
      <c r="P44" s="121"/>
      <c r="Q44" s="121">
        <f t="shared" si="8"/>
        <v>56731</v>
      </c>
      <c r="R44" s="122">
        <f>M44/G44</f>
        <v>2200</v>
      </c>
    </row>
    <row r="45" spans="1:18" ht="56.25">
      <c r="A45" s="61">
        <f t="shared" si="9"/>
        <v>5</v>
      </c>
      <c r="B45" s="114" t="s">
        <v>70</v>
      </c>
      <c r="C45" s="123" t="s">
        <v>33</v>
      </c>
      <c r="D45" s="60">
        <v>5344</v>
      </c>
      <c r="E45" s="60">
        <v>1286</v>
      </c>
      <c r="F45" s="60" t="s">
        <v>34</v>
      </c>
      <c r="G45" s="60">
        <v>1100</v>
      </c>
      <c r="H45" s="115">
        <v>2</v>
      </c>
      <c r="I45" s="115">
        <v>3</v>
      </c>
      <c r="J45" s="115">
        <v>22</v>
      </c>
      <c r="K45" s="58" t="s">
        <v>35</v>
      </c>
      <c r="L45" s="116">
        <f t="shared" si="7"/>
        <v>2495988</v>
      </c>
      <c r="M45" s="120">
        <v>2420000</v>
      </c>
      <c r="N45" s="121">
        <v>24200</v>
      </c>
      <c r="O45" s="121"/>
      <c r="P45" s="121"/>
      <c r="Q45" s="121">
        <f t="shared" si="8"/>
        <v>51788</v>
      </c>
      <c r="R45" s="122">
        <f>M45/G45</f>
        <v>2200</v>
      </c>
    </row>
    <row r="46" spans="1:18" ht="56.25">
      <c r="A46" s="61">
        <f t="shared" si="9"/>
        <v>6</v>
      </c>
      <c r="B46" s="114" t="s">
        <v>71</v>
      </c>
      <c r="C46" s="58" t="s">
        <v>33</v>
      </c>
      <c r="D46" s="60">
        <v>6217</v>
      </c>
      <c r="E46" s="60">
        <v>1408.1</v>
      </c>
      <c r="F46" s="60" t="s">
        <v>34</v>
      </c>
      <c r="G46" s="60">
        <v>1190</v>
      </c>
      <c r="H46" s="115">
        <v>2</v>
      </c>
      <c r="I46" s="115">
        <v>3</v>
      </c>
      <c r="J46" s="115">
        <v>24</v>
      </c>
      <c r="K46" s="58" t="s">
        <v>35</v>
      </c>
      <c r="L46" s="116">
        <f t="shared" si="7"/>
        <v>2822942</v>
      </c>
      <c r="M46" s="120">
        <v>2737000</v>
      </c>
      <c r="N46" s="121">
        <v>27370</v>
      </c>
      <c r="O46" s="121"/>
      <c r="P46" s="121"/>
      <c r="Q46" s="121">
        <f t="shared" si="8"/>
        <v>58572</v>
      </c>
      <c r="R46" s="122">
        <f>M46/G46</f>
        <v>2300</v>
      </c>
    </row>
    <row r="47" spans="1:18" ht="56.25">
      <c r="A47" s="61">
        <f t="shared" si="9"/>
        <v>7</v>
      </c>
      <c r="B47" s="114" t="s">
        <v>72</v>
      </c>
      <c r="C47" s="123" t="s">
        <v>33</v>
      </c>
      <c r="D47" s="60">
        <v>6212</v>
      </c>
      <c r="E47" s="60">
        <v>1396.1</v>
      </c>
      <c r="F47" s="60" t="s">
        <v>34</v>
      </c>
      <c r="G47" s="60">
        <v>1200</v>
      </c>
      <c r="H47" s="115">
        <v>2</v>
      </c>
      <c r="I47" s="115">
        <v>3</v>
      </c>
      <c r="J47" s="115">
        <v>24</v>
      </c>
      <c r="K47" s="58" t="s">
        <v>35</v>
      </c>
      <c r="L47" s="116">
        <f t="shared" si="7"/>
        <v>2735954</v>
      </c>
      <c r="M47" s="120">
        <v>2652660</v>
      </c>
      <c r="N47" s="121">
        <v>26527</v>
      </c>
      <c r="O47" s="121"/>
      <c r="P47" s="121"/>
      <c r="Q47" s="121">
        <f t="shared" si="8"/>
        <v>56767</v>
      </c>
      <c r="R47" s="122">
        <f>M47/G47</f>
        <v>2210.5500000000002</v>
      </c>
    </row>
    <row r="48" spans="1:18" ht="18.75">
      <c r="A48" s="156" t="s">
        <v>51</v>
      </c>
      <c r="B48" s="158"/>
      <c r="C48" s="124" t="s">
        <v>26</v>
      </c>
      <c r="D48" s="62">
        <f>SUM(D41:D47)</f>
        <v>85503</v>
      </c>
      <c r="E48" s="62">
        <f>SUM(E41:E47)</f>
        <v>15661</v>
      </c>
      <c r="F48" s="62" t="s">
        <v>26</v>
      </c>
      <c r="G48" s="62">
        <f>SUM(G41:G47)</f>
        <v>9592</v>
      </c>
      <c r="H48" s="63" t="s">
        <v>26</v>
      </c>
      <c r="I48" s="63" t="s">
        <v>26</v>
      </c>
      <c r="J48" s="63">
        <f>SUM(J41:J47)</f>
        <v>398</v>
      </c>
      <c r="K48" s="63" t="s">
        <v>26</v>
      </c>
      <c r="L48" s="117">
        <f>SUM(L41:L47)</f>
        <v>19329885</v>
      </c>
      <c r="M48" s="117">
        <f>SUM(M41:M47)</f>
        <v>18770643</v>
      </c>
      <c r="N48" s="117">
        <f>SUM(N41:N47)</f>
        <v>144627</v>
      </c>
      <c r="O48" s="117">
        <f>SUM(O41:O47)</f>
        <v>12924</v>
      </c>
      <c r="P48" s="117"/>
      <c r="Q48" s="117">
        <f>SUM(Q41:Q47)</f>
        <v>401691</v>
      </c>
      <c r="R48" s="125" t="s">
        <v>26</v>
      </c>
    </row>
    <row r="49" spans="1:18" ht="27">
      <c r="A49" s="136" t="s">
        <v>73</v>
      </c>
      <c r="B49" s="136"/>
      <c r="C49" s="136"/>
      <c r="D49" s="136"/>
      <c r="E49" s="136"/>
      <c r="F49" s="136"/>
      <c r="G49" s="136"/>
      <c r="H49" s="136"/>
      <c r="I49" s="136"/>
      <c r="J49" s="137"/>
      <c r="K49" s="136"/>
      <c r="L49" s="136"/>
      <c r="M49" s="136"/>
      <c r="N49" s="136"/>
      <c r="O49" s="136"/>
      <c r="P49" s="136"/>
      <c r="Q49" s="136"/>
      <c r="R49" s="138"/>
    </row>
    <row r="50" spans="1:18" ht="18.75">
      <c r="A50" s="139" t="s">
        <v>74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</row>
    <row r="51" spans="1:18" ht="18.75">
      <c r="A51" s="140" t="s">
        <v>25</v>
      </c>
      <c r="B51" s="140"/>
      <c r="C51" s="64" t="s">
        <v>26</v>
      </c>
      <c r="D51" s="126" t="e">
        <f>#REF!+#REF!+#REF!+#REF!+#REF!+#REF!+#REF!+#REF!+#REF!+#REF!+#REF!+#REF!+#REF!+#REF!+#REF!+#REF!+#REF!+#REF!+#REF!+#REF!+#REF!+#REF!+#REF!+#REF!+#REF!+#REF!+#REF!+#REF!+#REF!+#REF!+#REF!+D54+#REF!+#REF!</f>
        <v>#REF!</v>
      </c>
      <c r="E51" s="65" t="e">
        <f>#REF!+#REF!+#REF!+#REF!+#REF!+#REF!+#REF!+#REF!+#REF!+#REF!+#REF!+#REF!+#REF!+#REF!+#REF!+#REF!+#REF!+#REF!+#REF!+#REF!+#REF!+#REF!+#REF!+#REF!+#REF!+#REF!+#REF!+#REF!+#REF!+#REF!+#REF!+E54+#REF!+#REF!</f>
        <v>#REF!</v>
      </c>
      <c r="F51" s="64" t="s">
        <v>26</v>
      </c>
      <c r="G51" s="65" t="e">
        <f>#REF!+#REF!+#REF!+#REF!+#REF!+#REF!+#REF!+#REF!+#REF!+#REF!+#REF!+#REF!+#REF!+#REF!+#REF!+#REF!+#REF!+#REF!+#REF!+#REF!+#REF!+#REF!+#REF!+#REF!+#REF!+#REF!+#REF!+#REF!+#REF!+#REF!+#REF!+G54+#REF!+#REF!</f>
        <v>#REF!</v>
      </c>
      <c r="H51" s="64" t="s">
        <v>26</v>
      </c>
      <c r="I51" s="64" t="s">
        <v>26</v>
      </c>
      <c r="J51" s="64" t="e">
        <f>#REF!+#REF!+#REF!+#REF!+#REF!+#REF!+#REF!+#REF!+#REF!+#REF!+#REF!+#REF!+#REF!+#REF!+#REF!+#REF!+#REF!+#REF!+#REF!+#REF!+#REF!+#REF!+#REF!+#REF!+#REF!+#REF!+#REF!+#REF!+#REF!+#REF!+#REF!+J54+#REF!+#REF!</f>
        <v>#REF!</v>
      </c>
      <c r="K51" s="65" t="s">
        <v>26</v>
      </c>
      <c r="L51" s="65" t="e">
        <f>#REF!+#REF!+#REF!+#REF!+#REF!+#REF!+#REF!+#REF!+#REF!+#REF!+#REF!+#REF!+#REF!+#REF!+#REF!+#REF!+#REF!+#REF!+#REF!+#REF!+#REF!+#REF!+#REF!+#REF!+#REF!+#REF!+#REF!+#REF!+#REF!+#REF!+#REF!+L54+#REF!+#REF!</f>
        <v>#REF!</v>
      </c>
      <c r="M51" s="65" t="e">
        <f>#REF!+#REF!+#REF!+#REF!+#REF!+#REF!+#REF!+#REF!+#REF!+#REF!+#REF!+#REF!+#REF!+#REF!+#REF!+#REF!+#REF!+#REF!+#REF!+#REF!+#REF!+#REF!+#REF!+#REF!+#REF!+#REF!+#REF!+#REF!+#REF!+#REF!+#REF!+M54+#REF!+#REF!</f>
        <v>#REF!</v>
      </c>
      <c r="N51" s="65" t="e">
        <f>#REF!+#REF!+#REF!+#REF!+#REF!+#REF!+#REF!+#REF!+#REF!+#REF!+#REF!+#REF!+#REF!+#REF!+#REF!+#REF!+#REF!+#REF!+#REF!+#REF!+#REF!+#REF!+#REF!+#REF!+#REF!+#REF!+#REF!+#REF!+#REF!+#REF!+#REF!+N54+#REF!+#REF!</f>
        <v>#REF!</v>
      </c>
      <c r="O51" s="65" t="e">
        <f>#REF!+#REF!+#REF!+#REF!+#REF!+#REF!+#REF!+#REF!+#REF!+#REF!+#REF!+#REF!+#REF!+#REF!+#REF!+#REF!+#REF!+#REF!+#REF!+#REF!+#REF!+#REF!+#REF!+#REF!+#REF!+#REF!+#REF!+#REF!+#REF!+#REF!+#REF!+O54+#REF!+#REF!</f>
        <v>#REF!</v>
      </c>
      <c r="P51" s="65"/>
      <c r="Q51" s="65" t="e">
        <f>#REF!+#REF!+#REF!+#REF!+#REF!+#REF!+#REF!+#REF!+#REF!+#REF!+#REF!+#REF!+#REF!+#REF!+#REF!+#REF!+#REF!+#REF!+#REF!+#REF!+#REF!+#REF!+#REF!+#REF!+#REF!+#REF!+#REF!+#REF!+#REF!+#REF!+#REF!+Q54+#REF!+#REF!</f>
        <v>#REF!</v>
      </c>
      <c r="R51" s="64"/>
    </row>
    <row r="52" spans="1:18" ht="18.75">
      <c r="A52" s="141" t="s">
        <v>27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3"/>
    </row>
    <row r="53" spans="1:18" ht="56.25">
      <c r="A53" s="27">
        <v>1</v>
      </c>
      <c r="B53" s="127" t="s">
        <v>75</v>
      </c>
      <c r="C53" s="67" t="s">
        <v>33</v>
      </c>
      <c r="D53" s="128">
        <v>5347</v>
      </c>
      <c r="E53" s="128">
        <v>1290</v>
      </c>
      <c r="F53" s="66" t="s">
        <v>76</v>
      </c>
      <c r="G53" s="128">
        <v>1125</v>
      </c>
      <c r="H53" s="129">
        <v>2</v>
      </c>
      <c r="I53" s="129">
        <v>3</v>
      </c>
      <c r="J53" s="129">
        <v>24</v>
      </c>
      <c r="K53" s="67" t="s">
        <v>35</v>
      </c>
      <c r="L53" s="130">
        <f>M53+N53+O53+P53+Q53</f>
        <v>2900813</v>
      </c>
      <c r="M53" s="131">
        <f>G53*2500</f>
        <v>2812500</v>
      </c>
      <c r="N53" s="132">
        <f>M53*0.01</f>
        <v>28125</v>
      </c>
      <c r="O53" s="132"/>
      <c r="P53" s="132"/>
      <c r="Q53" s="133">
        <f>ROUND(M53*2.14%,0)</f>
        <v>60188</v>
      </c>
      <c r="R53" s="134">
        <f>M53/G53</f>
        <v>2500</v>
      </c>
    </row>
    <row r="54" spans="1:18" ht="18.75">
      <c r="A54" s="144" t="s">
        <v>51</v>
      </c>
      <c r="B54" s="145"/>
      <c r="C54" s="27" t="s">
        <v>26</v>
      </c>
      <c r="D54" s="68">
        <f>SUM(D53:D53)</f>
        <v>5347</v>
      </c>
      <c r="E54" s="68">
        <f>SUM(E53:E53)</f>
        <v>1290</v>
      </c>
      <c r="F54" s="68" t="s">
        <v>26</v>
      </c>
      <c r="G54" s="68">
        <f>SUM(G53:G53)</f>
        <v>1125</v>
      </c>
      <c r="H54" s="69" t="s">
        <v>26</v>
      </c>
      <c r="I54" s="69" t="s">
        <v>26</v>
      </c>
      <c r="J54" s="69">
        <f>SUM(J53:J53)</f>
        <v>24</v>
      </c>
      <c r="K54" s="69" t="s">
        <v>26</v>
      </c>
      <c r="L54" s="135">
        <f>SUM(L53:L53)</f>
        <v>2900813</v>
      </c>
      <c r="M54" s="135">
        <f>SUM(M53:M53)</f>
        <v>2812500</v>
      </c>
      <c r="N54" s="135">
        <f>SUM(N53:N53)</f>
        <v>28125</v>
      </c>
      <c r="O54" s="135"/>
      <c r="P54" s="135"/>
      <c r="Q54" s="135">
        <f>SUM(Q53:Q53)</f>
        <v>60188</v>
      </c>
      <c r="R54" s="69" t="s">
        <v>26</v>
      </c>
    </row>
    <row r="55" spans="1:18" ht="18.75">
      <c r="A55" s="28"/>
      <c r="B55" s="29"/>
      <c r="C55" s="30"/>
      <c r="D55" s="31"/>
      <c r="E55" s="28"/>
      <c r="F55" s="32"/>
      <c r="G55" s="28"/>
      <c r="H55" s="28"/>
      <c r="I55" s="28"/>
      <c r="J55" s="28"/>
      <c r="K55" s="33"/>
      <c r="L55" s="34"/>
      <c r="M55" s="34"/>
      <c r="N55" s="34"/>
      <c r="O55" s="34"/>
      <c r="P55" s="34"/>
      <c r="Q55" s="34"/>
      <c r="R55" s="35"/>
    </row>
  </sheetData>
  <mergeCells count="34">
    <mergeCell ref="A1:R1"/>
    <mergeCell ref="A2:R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Q4"/>
    <mergeCell ref="R4:R6"/>
    <mergeCell ref="L5:L6"/>
    <mergeCell ref="M5:Q5"/>
    <mergeCell ref="A48:B48"/>
    <mergeCell ref="A9:R9"/>
    <mergeCell ref="A10:B10"/>
    <mergeCell ref="A11:R11"/>
    <mergeCell ref="A25:B25"/>
    <mergeCell ref="A26:R26"/>
    <mergeCell ref="A27:B27"/>
    <mergeCell ref="A28:R28"/>
    <mergeCell ref="A37:B37"/>
    <mergeCell ref="A38:R38"/>
    <mergeCell ref="A39:B39"/>
    <mergeCell ref="A40:R40"/>
    <mergeCell ref="A49:R49"/>
    <mergeCell ref="A50:R50"/>
    <mergeCell ref="A51:B51"/>
    <mergeCell ref="A52:R52"/>
    <mergeCell ref="A54:B54"/>
  </mergeCells>
  <conditionalFormatting sqref="D29">
    <cfRule type="cellIs" dxfId="0" priority="1" stopIfTrue="1" operator="equal">
      <formula>"н/д"</formula>
    </cfRule>
  </conditionalFormatting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2017-04-03T08:49:52Z</cp:lastPrinted>
  <dcterms:created xsi:type="dcterms:W3CDTF">2017-04-03T05:56:28Z</dcterms:created>
  <dcterms:modified xsi:type="dcterms:W3CDTF">2018-08-07T10:30:45Z</dcterms:modified>
</cp:coreProperties>
</file>